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filterPrivacy="1" showInkAnnotation="0" codeName="DieseArbeitsmappe" defaultThemeVersion="124226"/>
  <xr:revisionPtr revIDLastSave="0" documentId="13_ncr:1_{EC1D6E66-BDF5-4EE4-BA26-32E5A23D2FED}" xr6:coauthVersionLast="40" xr6:coauthVersionMax="40" xr10:uidLastSave="{00000000-0000-0000-0000-000000000000}"/>
  <workbookProtection workbookAlgorithmName="SHA-512" workbookHashValue="CiCCArBJ6V0fAvw3mnm8kWU7A56+a5+YnByf/8jsLK9xk+Lr9UXypZ2n/w8INx5DBvzkFNTd/xuSyJsLn9Bd/w==" workbookSaltValue="4004QfGZ8iPM8Iwz8jM21Q==" workbookSpinCount="100000" lockStructure="1"/>
  <bookViews>
    <workbookView xWindow="-110" yWindow="-110" windowWidth="19420" windowHeight="10420" tabRatio="924" xr2:uid="{00000000-000D-0000-FFFF-FFFF00000000}"/>
  </bookViews>
  <sheets>
    <sheet name="LÉEME" sheetId="57" r:id="rId1"/>
    <sheet name="List of dropdown" sheetId="58" state="hidden" r:id="rId2"/>
    <sheet name="1 Información general" sheetId="1" r:id="rId3"/>
    <sheet name="2 Equipamiento y activos" sheetId="3" r:id="rId4"/>
    <sheet name="3 Ingresos cultivo y ganado" sheetId="53" r:id="rId5"/>
    <sheet name="4 Otros ingresos" sheetId="56" r:id="rId6"/>
    <sheet name="5 Financiación" sheetId="60" r:id="rId7"/>
    <sheet name="6 Costos fijos y variables" sheetId="42" r:id="rId8"/>
    <sheet name="Graph table" sheetId="62" state="hidden" r:id="rId9"/>
    <sheet name="7 Declaración de ingresos" sheetId="40" r:id="rId10"/>
    <sheet name="Hoja de cálculo de precios " sheetId="54" r:id="rId11"/>
    <sheet name="Verificación rápida" sheetId="59" r:id="rId12"/>
    <sheet name="Hoja de traducción" sheetId="63" r:id="rId13"/>
  </sheets>
  <definedNames>
    <definedName name="Beg_Bal" localSheetId="4">#REF!</definedName>
    <definedName name="Beg_Bal" localSheetId="1">#REF!</definedName>
    <definedName name="Beg_Bal" localSheetId="11">#REF!</definedName>
    <definedName name="Beg_Bal">#REF!</definedName>
    <definedName name="Beg_Bal2" localSheetId="4">#REF!</definedName>
    <definedName name="Beg_Bal2" localSheetId="1">#REF!</definedName>
    <definedName name="Beg_Bal2" localSheetId="11">#REF!</definedName>
    <definedName name="Beg_Bal2">#REF!</definedName>
    <definedName name="Cum_Int" localSheetId="4">#REF!</definedName>
    <definedName name="Cum_Int" localSheetId="1">#REF!</definedName>
    <definedName name="Cum_Int" localSheetId="11">#REF!</definedName>
    <definedName name="Cum_Int">#REF!</definedName>
    <definedName name="Data" localSheetId="4">#REF!</definedName>
    <definedName name="Data" localSheetId="1">#REF!</definedName>
    <definedName name="Data" localSheetId="11">#REF!</definedName>
    <definedName name="Data">#REF!</definedName>
    <definedName name="_xlnm.Print_Area" localSheetId="2">'1 Información general'!$B$1:$J$38</definedName>
    <definedName name="_xlnm.Print_Area" localSheetId="4">'3 Ingresos cultivo y ganado'!$B$1:$G$63</definedName>
    <definedName name="_xlnm.Print_Area" localSheetId="7">'6 Costos fijos y variables'!$B$1:$O$39</definedName>
    <definedName name="_xlnm.Print_Area" localSheetId="9">'7 Declaración de ingresos'!$B$1:$I$65</definedName>
    <definedName name="_xlnm.Print_Area" localSheetId="0">LÉEME!$A$1:$J$108</definedName>
    <definedName name="_xlnm.Print_Area" localSheetId="11">'Verificación rápida'!$A$1:$D$35</definedName>
    <definedName name="End_Bal" localSheetId="4">#REF!</definedName>
    <definedName name="End_Bal" localSheetId="1">#REF!</definedName>
    <definedName name="End_Bal" localSheetId="11">#REF!</definedName>
    <definedName name="End_Bal">#REF!</definedName>
    <definedName name="Extra_Pay" localSheetId="4">#REF!</definedName>
    <definedName name="Extra_Pay" localSheetId="1">#REF!</definedName>
    <definedName name="Extra_Pay" localSheetId="11">#REF!</definedName>
    <definedName name="Extra_Pay">#REF!</definedName>
    <definedName name="Full_Print" localSheetId="4">#REF!</definedName>
    <definedName name="Full_Print" localSheetId="1">#REF!</definedName>
    <definedName name="Full_Print" localSheetId="1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#REF!</definedName>
    <definedName name="Int" localSheetId="11">#REF!</definedName>
    <definedName name="Int">#REF!</definedName>
    <definedName name="Interest_Rate" localSheetId="4">#REF!</definedName>
    <definedName name="Interest_Rate" localSheetId="1">#REF!</definedName>
    <definedName name="Interest_Rate" localSheetId="11">#REF!</definedName>
    <definedName name="Interest_Rate">#REF!</definedName>
    <definedName name="Last_Row" localSheetId="4">IF('3 Ingresos cultivo y ganado'!Values_Entered,'3 Ingresos cultivo y ganado'!Header_Row+'3 Ingresos cultivo y ganado'!Number_of_Payments,'3 Ingresos cultivo y ganado'!Header_Row)</definedName>
    <definedName name="Last_Row" localSheetId="1">IF('List of dropdown'!Values_Entered,Header_Row+'List of dropdown'!Number_of_Payments,Header_Row)</definedName>
    <definedName name="Last_Row" localSheetId="11">IF('Verificación rápida'!Values_Entered,'Verificación rápida'!Header_Row+'Verificación rápida'!Number_of_Payments,'Verificación rápida'!Header_Row)</definedName>
    <definedName name="Last_Row">IF(Values_Entered,Header_Row+Number_of_Payments,Header_Row)</definedName>
    <definedName name="Loan_Amount" localSheetId="4">#REF!</definedName>
    <definedName name="Loan_Amount" localSheetId="1">#REF!</definedName>
    <definedName name="Loan_Amount" localSheetId="11">#REF!</definedName>
    <definedName name="Loan_Amount">#REF!</definedName>
    <definedName name="Loan_Start" localSheetId="4">#REF!</definedName>
    <definedName name="Loan_Start" localSheetId="1">#REF!</definedName>
    <definedName name="Loan_Start" localSheetId="11">#REF!</definedName>
    <definedName name="Loan_Start">#REF!</definedName>
    <definedName name="Loan_Years" localSheetId="4">#REF!</definedName>
    <definedName name="Loan_Years" localSheetId="1">#REF!</definedName>
    <definedName name="Loan_Years" localSheetId="11">#REF!</definedName>
    <definedName name="Loan_Years">#REF!</definedName>
    <definedName name="Num_Pmt_Per_Year" localSheetId="4">#REF!</definedName>
    <definedName name="Num_Pmt_Per_Year" localSheetId="1">#REF!</definedName>
    <definedName name="Num_Pmt_Per_Year" localSheetId="11">#REF!</definedName>
    <definedName name="Num_Pmt_Per_Year">#REF!</definedName>
    <definedName name="Number_of_Payments" localSheetId="4">MATCH(0.01,'3 Ingresos cultivo y ganado'!End_Bal,-1)+1</definedName>
    <definedName name="Number_of_Payments" localSheetId="1">MATCH(0.01,'List of dropdown'!End_Bal,-1)+1</definedName>
    <definedName name="Number_of_Payments" localSheetId="11">MATCH(0.01,'Verificación rápida'!End_Bal,-1)+1</definedName>
    <definedName name="Number_of_Payments">MATCH(0.01,End_Bal,-1)+1</definedName>
    <definedName name="Pay_Date" localSheetId="4">#REF!</definedName>
    <definedName name="Pay_Date" localSheetId="1">#REF!</definedName>
    <definedName name="Pay_Date" localSheetId="11">#REF!</definedName>
    <definedName name="Pay_Date">#REF!</definedName>
    <definedName name="Pay_Num" localSheetId="4">#REF!</definedName>
    <definedName name="Pay_Num" localSheetId="1">#REF!</definedName>
    <definedName name="Pay_Num" localSheetId="11">#REF!</definedName>
    <definedName name="Pay_Num">#REF!</definedName>
    <definedName name="Payment_Date" localSheetId="4">DATE(YEAR('3 Ingresos cultivo y ganado'!Loan_Start),MONTH('3 Ingresos cultivo y ganado'!Loan_Start)+Payment_Number,DAY('3 Ingresos cultivo y ganado'!Loan_Start))</definedName>
    <definedName name="Payment_Date" localSheetId="1">DATE(YEAR('List of dropdown'!Loan_Start),MONTH('List of dropdown'!Loan_Start)+Payment_Number,DAY('List of dropdown'!Loan_Start))</definedName>
    <definedName name="Payment_Date" localSheetId="11">DATE(YEAR('Verificación rápida'!Loan_Start),MONTH('Verificación rápida'!Loan_Start)+Payment_Number,DAY('Verificación rápida'!Loan_Start))</definedName>
    <definedName name="Payment_Date">DATE(YEAR(Loan_Start),MONTH(Loan_Start)+Payment_Number,DAY(Loan_Start))</definedName>
    <definedName name="Payment_date2" localSheetId="4">DATE(YEAR('3 Ingresos cultivo y ganado'!Loan_Start),MONTH('3 Ingresos cultivo y ganado'!Loan_Start)+Payment_Number,DAY('3 Ingresos cultivo y ganado'!Loan_Start))</definedName>
    <definedName name="Payment_date2" localSheetId="1">DATE(YEAR('List of dropdown'!Loan_Start),MONTH('List of dropdown'!Loan_Start)+Payment_Number,DAY('List of dropdown'!Loan_Start))</definedName>
    <definedName name="Payment_date2" localSheetId="11">DATE(YEAR('Verificación rápida'!Loan_Start),MONTH('Verificación rápida'!Loan_Start)+Payment_Number,DAY('Verificación rápida'!Loan_Start))</definedName>
    <definedName name="Payment_date2">DATE(YEAR([0]!Loan_Start),MONTH([0]!Loan_Start)+Payment_Number,DAY([0]!Loan_Start))</definedName>
    <definedName name="Princ" localSheetId="4">#REF!</definedName>
    <definedName name="Princ" localSheetId="1">#REF!</definedName>
    <definedName name="Princ" localSheetId="11">#REF!</definedName>
    <definedName name="Princ">#REF!</definedName>
    <definedName name="Print_Area_Reset" localSheetId="4">OFFSET('3 Ingresos cultivo y ganado'!Full_Print,0,0,'3 Ingresos cultivo y ganado'!Last_Row)</definedName>
    <definedName name="Print_Area_Reset" localSheetId="1">OFFSET('List of dropdown'!Full_Print,0,0,'List of dropdown'!Last_Row)</definedName>
    <definedName name="Print_Area_Reset" localSheetId="11">OFFSET('Verificación rápida'!Full_Print,0,0,'Verificación rápida'!Last_Row)</definedName>
    <definedName name="Print_Area_Reset">OFFSET(Full_Print,0,0,Last_Row)</definedName>
    <definedName name="Sched_Pay" localSheetId="4">#REF!</definedName>
    <definedName name="Sched_Pay" localSheetId="1">#REF!</definedName>
    <definedName name="Sched_Pay" localSheetId="11">#REF!</definedName>
    <definedName name="Sched_Pay">#REF!</definedName>
    <definedName name="Scheduled_Extra_Payments" localSheetId="4">#REF!</definedName>
    <definedName name="Scheduled_Extra_Payments" localSheetId="1">#REF!</definedName>
    <definedName name="Scheduled_Extra_Payments" localSheetId="11">#REF!</definedName>
    <definedName name="Scheduled_Extra_Payments">#REF!</definedName>
    <definedName name="Scheduled_Interest_Rate" localSheetId="4">#REF!</definedName>
    <definedName name="Scheduled_Interest_Rate" localSheetId="1">#REF!</definedName>
    <definedName name="Scheduled_Interest_Rate" localSheetId="11">#REF!</definedName>
    <definedName name="Scheduled_Interest_Rate">#REF!</definedName>
    <definedName name="Scheduled_Monthly_Payment" localSheetId="4">#REF!</definedName>
    <definedName name="Scheduled_Monthly_Payment" localSheetId="1">#REF!</definedName>
    <definedName name="Scheduled_Monthly_Payment" localSheetId="11">#REF!</definedName>
    <definedName name="Scheduled_Monthly_Payment">#REF!</definedName>
    <definedName name="test" localSheetId="4">#REF!</definedName>
    <definedName name="test" localSheetId="1">#REF!</definedName>
    <definedName name="test" localSheetId="11">#REF!</definedName>
    <definedName name="test">#REF!</definedName>
    <definedName name="Total_Interest" localSheetId="4">#REF!</definedName>
    <definedName name="Total_Interest" localSheetId="1">#REF!</definedName>
    <definedName name="Total_Interest" localSheetId="11">#REF!</definedName>
    <definedName name="Total_Interest">#REF!</definedName>
    <definedName name="Total_Pay" localSheetId="4">#REF!</definedName>
    <definedName name="Total_Pay" localSheetId="1">#REF!</definedName>
    <definedName name="Total_Pay" localSheetId="11">#REF!</definedName>
    <definedName name="Total_Pay">#REF!</definedName>
    <definedName name="Total_Payment" localSheetId="4">Scheduled_Payment+Extra_Payment</definedName>
    <definedName name="Total_Payment" localSheetId="1">Scheduled_Payment+Extra_Payment</definedName>
    <definedName name="Total_Payment" localSheetId="11">Scheduled_Payment+Extra_Payment</definedName>
    <definedName name="Total_Payment">Scheduled_Payment+Extra_Payment</definedName>
    <definedName name="Values_Entered" localSheetId="4">IF('3 Ingresos cultivo y ganado'!Loan_Amount*'3 Ingresos cultivo y ganado'!Interest_Rate*'3 Ingresos cultivo y ganado'!Loan_Years*'3 Ingresos cultivo y ganado'!Loan_Start&gt;0,1,0)</definedName>
    <definedName name="Values_Entered" localSheetId="1">IF('List of dropdown'!Loan_Amount*'List of dropdown'!Interest_Rate*'List of dropdown'!Loan_Years*'List of dropdown'!Loan_Start&gt;0,1,0)</definedName>
    <definedName name="Values_Entered" localSheetId="11">IF('Verificación rápida'!Loan_Amount*'Verificación rápida'!Interest_Rate*'Verificación rápida'!Loan_Years*'Verificación rápida'!Loan_Start&gt;0,1,0)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4" i="59" l="1"/>
  <c r="H14" i="59"/>
  <c r="G14" i="59"/>
  <c r="F60" i="40"/>
  <c r="F61" i="40"/>
  <c r="H62" i="40"/>
  <c r="H61" i="40"/>
  <c r="H60" i="40"/>
  <c r="D61" i="40"/>
  <c r="D60" i="40"/>
  <c r="E57" i="40"/>
  <c r="D57" i="40"/>
  <c r="I16" i="60" l="1"/>
  <c r="O62" i="53"/>
  <c r="O57" i="53"/>
  <c r="G36" i="1" l="1"/>
  <c r="B8" i="62" l="1"/>
  <c r="O14" i="56" l="1"/>
  <c r="O9" i="56"/>
  <c r="O12" i="56"/>
  <c r="K4" i="60"/>
  <c r="O17" i="42"/>
  <c r="O14" i="42"/>
  <c r="N6" i="54" l="1"/>
  <c r="A17" i="54"/>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E7" i="40"/>
  <c r="G10" i="53"/>
  <c r="D39" i="42"/>
  <c r="E39" i="42"/>
  <c r="F39" i="42"/>
  <c r="G39" i="42"/>
  <c r="H39" i="42"/>
  <c r="I39" i="42"/>
  <c r="J39" i="42"/>
  <c r="K39" i="42"/>
  <c r="L39" i="42"/>
  <c r="M39" i="42"/>
  <c r="N39" i="42"/>
  <c r="C39" i="42"/>
  <c r="O23" i="42"/>
  <c r="C18" i="62" s="1"/>
  <c r="O24" i="42"/>
  <c r="C19" i="62" s="1"/>
  <c r="O25" i="42"/>
  <c r="C20" i="62" s="1"/>
  <c r="O26" i="42"/>
  <c r="C21" i="62" s="1"/>
  <c r="O27" i="42"/>
  <c r="C22" i="62" s="1"/>
  <c r="C23" i="62"/>
  <c r="C24" i="62"/>
  <c r="C25" i="62"/>
  <c r="C26" i="62"/>
  <c r="C27" i="62"/>
  <c r="C28" i="62"/>
  <c r="C29" i="62"/>
  <c r="C30" i="62"/>
  <c r="C31" i="62"/>
  <c r="O37" i="42"/>
  <c r="C32" i="62" s="1"/>
  <c r="O38" i="42"/>
  <c r="C33" i="62" s="1"/>
  <c r="O22" i="42"/>
  <c r="C17" i="62" s="1"/>
  <c r="C22" i="53"/>
  <c r="O16" i="42"/>
  <c r="C14" i="62" s="1"/>
  <c r="O11" i="42"/>
  <c r="C9" i="62" s="1"/>
  <c r="N62" i="53"/>
  <c r="O12" i="42"/>
  <c r="C10" i="62" s="1"/>
  <c r="O13" i="42"/>
  <c r="C12" i="62"/>
  <c r="O15" i="42"/>
  <c r="C13" i="62" s="1"/>
  <c r="O18" i="42"/>
  <c r="C16" i="62" s="1"/>
  <c r="G34" i="53"/>
  <c r="G33" i="53"/>
  <c r="G32" i="53"/>
  <c r="E9" i="40" s="1"/>
  <c r="G30" i="53"/>
  <c r="G29" i="53"/>
  <c r="G28" i="53"/>
  <c r="G27" i="53"/>
  <c r="G26" i="53"/>
  <c r="E8" i="40" s="1"/>
  <c r="G18" i="53"/>
  <c r="G17" i="53"/>
  <c r="G16" i="53"/>
  <c r="G14" i="53"/>
  <c r="G13" i="53"/>
  <c r="G12" i="53"/>
  <c r="G11" i="53"/>
  <c r="D6" i="53"/>
  <c r="C6" i="53"/>
  <c r="F4" i="53"/>
  <c r="F63" i="40" l="1"/>
  <c r="C11" i="62"/>
  <c r="G19" i="53"/>
  <c r="O39" i="42"/>
  <c r="E20" i="40" s="1"/>
  <c r="G35" i="53"/>
  <c r="E6" i="40"/>
  <c r="D30" i="59" l="1"/>
  <c r="D17" i="59"/>
  <c r="D32" i="59" l="1"/>
  <c r="B33" i="59" s="1"/>
  <c r="G11" i="3" l="1"/>
  <c r="I17" i="60"/>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F27" i="1"/>
  <c r="I27" i="1"/>
  <c r="E28" i="1"/>
  <c r="F21" i="1"/>
  <c r="N15" i="56" l="1"/>
  <c r="M15" i="56"/>
  <c r="L15" i="56"/>
  <c r="K15" i="56"/>
  <c r="J15" i="56"/>
  <c r="I15" i="56"/>
  <c r="H15" i="56"/>
  <c r="G15" i="56"/>
  <c r="F15" i="56"/>
  <c r="E15" i="56"/>
  <c r="D15" i="56"/>
  <c r="C15" i="56"/>
  <c r="O13" i="56"/>
  <c r="O11" i="56"/>
  <c r="O10" i="56"/>
  <c r="O8" i="56"/>
  <c r="O15" i="56" s="1"/>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E12" i="40" l="1"/>
  <c r="F16" i="40"/>
  <c r="F19" i="40" l="1"/>
  <c r="F20" i="40"/>
  <c r="I34" i="1" l="1"/>
  <c r="H63" i="40" l="1"/>
  <c r="F12" i="40" l="1"/>
  <c r="F39" i="53"/>
  <c r="G60" i="53" l="1"/>
  <c r="G61" i="53"/>
  <c r="G62" i="53"/>
  <c r="G59" i="53"/>
  <c r="G44" i="53"/>
  <c r="G45" i="53"/>
  <c r="G46" i="53"/>
  <c r="G47" i="53"/>
  <c r="G48" i="53"/>
  <c r="G49" i="53"/>
  <c r="G50" i="53"/>
  <c r="G51" i="53"/>
  <c r="G52" i="53"/>
  <c r="G53" i="53"/>
  <c r="G54" i="53"/>
  <c r="G55" i="53"/>
  <c r="G56" i="53"/>
  <c r="G58" i="53"/>
  <c r="G43" i="53"/>
  <c r="E11" i="40" l="1"/>
  <c r="E10" i="40"/>
  <c r="G63" i="53"/>
  <c r="F62" i="40" s="1"/>
  <c r="M4" i="42"/>
  <c r="E16" i="40" l="1"/>
  <c r="H7" i="40" s="1"/>
  <c r="H11" i="40" l="1"/>
  <c r="H10" i="40"/>
  <c r="H6" i="40"/>
  <c r="H9" i="40"/>
  <c r="H12" i="40"/>
  <c r="H8" i="40"/>
  <c r="H16" i="40" s="1"/>
  <c r="F10" i="40"/>
  <c r="H57" i="40" l="1"/>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s="1"/>
  <c r="E21" i="40" s="1"/>
  <c r="G58" i="40" s="1"/>
  <c r="H19" i="40" l="1"/>
  <c r="G57" i="40"/>
  <c r="H20" i="40"/>
  <c r="H21"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9" authorId="0" shapeId="0" xr:uid="{00000000-0006-0000-0700-000001000000}">
      <text>
        <r>
          <rPr>
            <sz val="9"/>
            <color indexed="81"/>
            <rFont val="Tahoma"/>
            <family val="2"/>
          </rPr>
          <t>véase hoja</t>
        </r>
        <r>
          <rPr>
            <b/>
            <sz val="9"/>
            <color indexed="81"/>
            <rFont val="Tahoma"/>
            <family val="2"/>
          </rPr>
          <t xml:space="preserve"> 5 Financiación
</t>
        </r>
        <r>
          <rPr>
            <sz val="9"/>
            <color indexed="81"/>
            <rFont val="Tahoma"/>
            <family val="2"/>
          </rPr>
          <t xml:space="preserve">
</t>
        </r>
      </text>
    </comment>
    <comment ref="B10" authorId="0" shapeId="0" xr:uid="{00000000-0006-0000-0700-000002000000}">
      <text>
        <r>
          <rPr>
            <sz val="9"/>
            <color indexed="81"/>
            <rFont val="Tahoma"/>
            <family val="2"/>
          </rPr>
          <t>véase hoja</t>
        </r>
        <r>
          <rPr>
            <b/>
            <sz val="9"/>
            <color indexed="81"/>
            <rFont val="Tahoma"/>
            <family val="2"/>
          </rPr>
          <t xml:space="preserve"> 2 Equipamiento y activos</t>
        </r>
        <r>
          <rPr>
            <sz val="9"/>
            <color indexed="81"/>
            <rFont val="Tahoma"/>
            <family val="2"/>
          </rPr>
          <t xml:space="preserve">
</t>
        </r>
      </text>
    </comment>
  </commentList>
</comments>
</file>

<file path=xl/sharedStrings.xml><?xml version="1.0" encoding="utf-8"?>
<sst xmlns="http://schemas.openxmlformats.org/spreadsheetml/2006/main" count="533" uniqueCount="353">
  <si>
    <t>=</t>
  </si>
  <si>
    <t>ha</t>
  </si>
  <si>
    <t>Total</t>
  </si>
  <si>
    <t>Area</t>
  </si>
  <si>
    <t>kg</t>
  </si>
  <si>
    <t>%</t>
  </si>
  <si>
    <t>+</t>
  </si>
  <si>
    <t>-</t>
  </si>
  <si>
    <t>GIZ &amp; FAO</t>
  </si>
  <si>
    <t>GIZ project Sustainable Energy for Food - Powering Agriculture</t>
  </si>
  <si>
    <t>Powering.Agriculture@giz.de</t>
  </si>
  <si>
    <t>https://energypedia.info/wiki/Toolbox_on_SPIS</t>
  </si>
  <si>
    <t xml:space="preserve">Powering Agriculture: An Energy Grand Challenge for Development. Available at:  </t>
  </si>
  <si>
    <t>https://poweringag.org</t>
  </si>
  <si>
    <t>CF to ha</t>
  </si>
  <si>
    <t>Acre</t>
  </si>
  <si>
    <t>Sq. km</t>
  </si>
  <si>
    <t>Sq. m</t>
  </si>
  <si>
    <t>Sq. yard</t>
  </si>
  <si>
    <t>Sq. ft</t>
  </si>
  <si>
    <t>Conversion Factor</t>
  </si>
  <si>
    <t>Weight</t>
  </si>
  <si>
    <t>CF to kg</t>
  </si>
  <si>
    <t>metric ton</t>
  </si>
  <si>
    <t>quintal</t>
  </si>
  <si>
    <t>pound (lb)</t>
  </si>
  <si>
    <t>Tractor</t>
  </si>
  <si>
    <t>a.</t>
  </si>
  <si>
    <t>b.</t>
  </si>
  <si>
    <t>c.</t>
  </si>
  <si>
    <t>d.</t>
  </si>
  <si>
    <t>e.</t>
  </si>
  <si>
    <t>FIXED COSTS</t>
  </si>
  <si>
    <t>€</t>
  </si>
  <si>
    <t>Sq.km</t>
  </si>
  <si>
    <t>Sq.m</t>
  </si>
  <si>
    <t xml:space="preserve">Sq. feet </t>
  </si>
  <si>
    <t>no crops</t>
  </si>
  <si>
    <t>NVIERTE – Herramienta de cálculo del balance económico</t>
  </si>
  <si>
    <t>Introducción</t>
  </si>
  <si>
    <t>Esta herramienta permite evaluar la productividad y rentabilidad de una explotación a través de su producción agrícola anual promedio. La herramienta resulta útil para establecer una referencia o evaluar el impacto de inversiones planificadas y permite al asesor o asesora de SPIS (proveedor, profesional de desarrollo, funcionario o funcionaria de extensión agraria) ayudar a identificar costos innecesarios en una granja, determinar actividades agrícolas con el máximo beneficio y generar correctamente beneficios económicos a partir de diferentes insumos agrícolas.</t>
  </si>
  <si>
    <t>Consejos y trucos</t>
  </si>
  <si>
    <t>1. Información general</t>
  </si>
  <si>
    <t>sobre la identidad, ubicación y área de la granja</t>
  </si>
  <si>
    <t>2. Equipamiento y activos</t>
  </si>
  <si>
    <t>disponibles actualmente en la granja o que se contemplan en una futura compra</t>
  </si>
  <si>
    <t xml:space="preserve">añade ventas actuales o previstas de cultivos estacionales (p. ej. arroz, maíz) perennes (p. ej. árboles frutales) y de ganado y sus respectivos derivados </t>
  </si>
  <si>
    <t>4. Otros ingresos</t>
  </si>
  <si>
    <t>ingresos adicionales no relacionados directamente con la producción agrícola o ganadera, como son la venta de agua o el alquiler de equipamiento</t>
  </si>
  <si>
    <t>5. Financiación</t>
  </si>
  <si>
    <t>calcula el reembolso anual del préstamo en función de la información crediticia</t>
  </si>
  <si>
    <t>6. Costos fijos y variables</t>
  </si>
  <si>
    <t>añade todos los costos fijos y variables/gastos de la empresa agrícola</t>
  </si>
  <si>
    <t>¡Sin entrada! Cálculo resumen de la rentabilidad bruta de la empresa agrícola</t>
  </si>
  <si>
    <t>Hoja de calculación de precios</t>
  </si>
  <si>
    <t>Verificación rápida</t>
  </si>
  <si>
    <t>hoja de cálculo para determinar los precios anuales medios de los cultivos y del ganado</t>
  </si>
  <si>
    <t>hoja de cálculo adjunta para una evaluación básica de la rentabilidad de la explotación previa al análisis completo</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</si>
  <si>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</si>
  <si>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</si>
  <si>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</si>
  <si>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</si>
  <si>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t xml:space="preserve">Acerca de: </t>
  </si>
  <si>
    <r>
      <rPr>
        <b/>
        <sz val="10"/>
        <color theme="1"/>
        <rFont val="Arial"/>
        <family val="2"/>
      </rPr>
      <t>Versión</t>
    </r>
    <r>
      <rPr>
        <sz val="10"/>
        <color theme="1"/>
        <rFont val="Arial"/>
        <family val="2"/>
      </rPr>
      <t>:</t>
    </r>
  </si>
  <si>
    <t>1.5 (Enero 2019)</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</si>
  <si>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</si>
  <si>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</si>
  <si>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 GIZ y FAO, 2019</t>
  </si>
  <si>
    <r>
      <rPr>
        <sz val="10"/>
        <color theme="1"/>
        <rFont val="Arial"/>
        <family val="2"/>
      </rPr>
      <t>Esta herramienta incluye las siguientes hojas:</t>
    </r>
  </si>
  <si>
    <r>
      <rPr>
        <b/>
        <sz val="10"/>
        <color theme="1"/>
        <rFont val="Arial"/>
        <family val="2"/>
      </rPr>
      <t>Sinopsis</t>
    </r>
  </si>
  <si>
    <t>INVIERTE - Herramienta de cálculo del balance económico</t>
  </si>
  <si>
    <t>1 INFORMACIÓN GENERAL SOBRE LA GRANJA</t>
  </si>
  <si>
    <r>
      <rPr>
        <b/>
        <sz val="11"/>
        <rFont val="Arial"/>
        <family val="2"/>
      </rPr>
      <t>País</t>
    </r>
  </si>
  <si>
    <t>Región</t>
  </si>
  <si>
    <t>Fecha</t>
  </si>
  <si>
    <t>Código/nombre de la granja</t>
  </si>
  <si>
    <t>Localidad</t>
  </si>
  <si>
    <t>División</t>
  </si>
  <si>
    <t xml:space="preserve">Distrito </t>
  </si>
  <si>
    <t>Asesor</t>
  </si>
  <si>
    <t>Período de planificación agrícola (años)</t>
  </si>
  <si>
    <t>Moneda utilizada para el cálculo</t>
  </si>
  <si>
    <t>Unidad de medida del área</t>
  </si>
  <si>
    <t>Unidad de medida del peso</t>
  </si>
  <si>
    <t>Factor de conversión a 1 ha</t>
  </si>
  <si>
    <t>Factor de conversión a 1 kg</t>
  </si>
  <si>
    <t>RECURSOS DE TIERRAS</t>
  </si>
  <si>
    <t>Derechos de propiedad</t>
  </si>
  <si>
    <t>+ tierras en propiedad</t>
  </si>
  <si>
    <r>
      <rPr>
        <sz val="11"/>
        <rFont val="Arial"/>
        <family val="2"/>
      </rPr>
      <t>+ tierras adicionales como parte de tierras cooperativa</t>
    </r>
  </si>
  <si>
    <t>+ tierras adicionales explotadas (colaboración con terceros)</t>
  </si>
  <si>
    <r>
      <rPr>
        <sz val="11"/>
        <rFont val="Arial"/>
        <family val="2"/>
      </rPr>
      <t>+ tierras adicionales arrendadas</t>
    </r>
  </si>
  <si>
    <t xml:space="preserve"> - tierras en propiedad arrendadas a terceros</t>
  </si>
  <si>
    <r>
      <rPr>
        <sz val="11"/>
        <rFont val="Arial"/>
        <family val="2"/>
      </rPr>
      <t>+ tierras adicionales en posesión de otras fuentes</t>
    </r>
  </si>
  <si>
    <t>-  tierras en propiedad no utilizadas o no utilizables</t>
  </si>
  <si>
    <t>Área</t>
  </si>
  <si>
    <r>
      <rPr>
        <b/>
        <u/>
        <sz val="11"/>
        <rFont val="Arial"/>
        <family val="2"/>
      </rPr>
      <t>Clasificación de las tierras</t>
    </r>
  </si>
  <si>
    <t>de secano</t>
  </si>
  <si>
    <t>de regadío</t>
  </si>
  <si>
    <r>
      <rPr>
        <sz val="11"/>
        <rFont val="Arial"/>
        <family val="2"/>
      </rPr>
      <t>Tierras de cultivos estacionales</t>
    </r>
  </si>
  <si>
    <r>
      <rPr>
        <sz val="11"/>
        <rFont val="Arial"/>
        <family val="2"/>
      </rPr>
      <t>Cultivos perennes (con y sin opción de cultivos intercalados)</t>
    </r>
  </si>
  <si>
    <r>
      <rPr>
        <sz val="11"/>
        <rFont val="Arial"/>
        <family val="2"/>
      </rPr>
      <t>Invernaderos</t>
    </r>
  </si>
  <si>
    <r>
      <rPr>
        <sz val="11"/>
        <rFont val="Arial"/>
        <family val="2"/>
      </rPr>
      <t>Pastizales (tierras de pasto)</t>
    </r>
  </si>
  <si>
    <r>
      <rPr>
        <sz val="11"/>
        <rFont val="Arial"/>
        <family val="2"/>
      </rPr>
      <t>Tierra en barbecho</t>
    </r>
  </si>
  <si>
    <r>
      <rPr>
        <b/>
        <sz val="11"/>
        <rFont val="Arial"/>
        <family val="2"/>
      </rPr>
      <t>Total de tierras para agricultura/horticultura</t>
    </r>
  </si>
  <si>
    <t>Área total</t>
  </si>
  <si>
    <r>
      <t xml:space="preserve">Tipo
</t>
    </r>
    <r>
      <rPr>
        <i/>
        <sz val="11"/>
        <rFont val="Arial"/>
        <family val="2"/>
      </rPr>
      <t/>
    </r>
  </si>
  <si>
    <r>
      <rPr>
        <b/>
        <sz val="11"/>
        <rFont val="Arial"/>
        <family val="2"/>
      </rPr>
      <t>Costo del equipo existente</t>
    </r>
    <r>
      <rPr>
        <sz val="11"/>
        <rFont val="Arial"/>
        <family val="2"/>
      </rPr>
      <t xml:space="preserve"> (cuando se compró originalmente)</t>
    </r>
  </si>
  <si>
    <r>
      <rPr>
        <b/>
        <sz val="11"/>
        <rFont val="Arial"/>
        <family val="2"/>
      </rPr>
      <t>Valor residual</t>
    </r>
    <r>
      <rPr>
        <sz val="11"/>
        <rFont val="Arial"/>
        <family val="2"/>
      </rPr>
      <t xml:space="preserve"> (al vender equipo existente)</t>
    </r>
  </si>
  <si>
    <t>Edad</t>
  </si>
  <si>
    <r>
      <t xml:space="preserve">Vida útil
</t>
    </r>
    <r>
      <rPr>
        <sz val="11"/>
        <rFont val="Arial"/>
        <family val="2"/>
      </rPr>
      <t>normal</t>
    </r>
  </si>
  <si>
    <r>
      <t xml:space="preserve">Depreciación anual </t>
    </r>
    <r>
      <rPr>
        <sz val="11"/>
        <color theme="1"/>
        <rFont val="Arial"/>
        <family val="2"/>
      </rPr>
      <t>para sustitución</t>
    </r>
  </si>
  <si>
    <r>
      <rPr>
        <sz val="11"/>
        <rFont val="Arial"/>
        <family val="2"/>
      </rPr>
      <t>Cobertizo ganado - 20 años</t>
    </r>
  </si>
  <si>
    <r>
      <rPr>
        <sz val="11"/>
        <rFont val="Arial"/>
        <family val="2"/>
      </rPr>
      <t>Garaje/taller - 20 años</t>
    </r>
  </si>
  <si>
    <r>
      <rPr>
        <sz val="11"/>
        <rFont val="Arial"/>
        <family val="2"/>
      </rPr>
      <t>Almacén/depósito - 20 años</t>
    </r>
  </si>
  <si>
    <r>
      <rPr>
        <sz val="11"/>
        <rFont val="Arial"/>
        <family val="2"/>
      </rPr>
      <t>Equipamiento invernadero - 10 años</t>
    </r>
  </si>
  <si>
    <r>
      <rPr>
        <sz val="11"/>
        <rFont val="Arial"/>
        <family val="2"/>
      </rPr>
      <t>Otra edificación - 20 años</t>
    </r>
  </si>
  <si>
    <r>
      <rPr>
        <sz val="11"/>
        <rFont val="Arial"/>
        <family val="2"/>
      </rPr>
      <t>Carro de bueyes - 7 años</t>
    </r>
  </si>
  <si>
    <r>
      <rPr>
        <sz val="11"/>
        <rFont val="Arial"/>
        <family val="2"/>
      </rPr>
      <t>Camión/automóvil - 10 años</t>
    </r>
  </si>
  <si>
    <r>
      <rPr>
        <sz val="11"/>
        <rFont val="Arial"/>
        <family val="2"/>
      </rPr>
      <t>Tractor - 10 años</t>
    </r>
  </si>
  <si>
    <r>
      <rPr>
        <sz val="11"/>
        <rFont val="Arial"/>
        <family val="2"/>
      </rPr>
      <t>Arado - 7 años</t>
    </r>
  </si>
  <si>
    <r>
      <rPr>
        <sz val="11"/>
        <rFont val="Arial"/>
        <family val="2"/>
      </rPr>
      <t>Cultivador/rotocultivador - 7 años</t>
    </r>
  </si>
  <si>
    <r>
      <rPr>
        <sz val="11"/>
        <rFont val="Arial"/>
        <family val="2"/>
      </rPr>
      <t>Sembradora - 7 años</t>
    </r>
  </si>
  <si>
    <r>
      <rPr>
        <sz val="11"/>
        <rFont val="Arial"/>
        <family val="2"/>
      </rPr>
      <t>Distribuidor de fertilizantes - 7 años</t>
    </r>
  </si>
  <si>
    <r>
      <rPr>
        <sz val="11"/>
        <rFont val="Arial"/>
        <family val="2"/>
      </rPr>
      <t xml:space="preserve">Pulverizador - 7 años </t>
    </r>
  </si>
  <si>
    <r>
      <rPr>
        <sz val="11"/>
        <rFont val="Arial"/>
        <family val="2"/>
      </rPr>
      <t>Segadora -  7 años</t>
    </r>
  </si>
  <si>
    <t>Embaladora - 7 años</t>
  </si>
  <si>
    <r>
      <rPr>
        <sz val="11"/>
        <rFont val="Arial"/>
        <family val="2"/>
      </rPr>
      <t>Cosechadora de cereales - 10 años</t>
    </r>
  </si>
  <si>
    <r>
      <rPr>
        <sz val="11"/>
        <rFont val="Arial"/>
        <family val="2"/>
      </rPr>
      <t>Material de riego - 5 años</t>
    </r>
  </si>
  <si>
    <r>
      <rPr>
        <sz val="11"/>
        <rFont val="Arial"/>
        <family val="2"/>
      </rPr>
      <t>Bomba de agua - 7 años</t>
    </r>
  </si>
  <si>
    <r>
      <rPr>
        <sz val="11"/>
        <rFont val="Arial"/>
        <family val="2"/>
      </rPr>
      <t>Generador fotovoltaico - 20 años</t>
    </r>
  </si>
  <si>
    <r>
      <rPr>
        <sz val="11"/>
        <rFont val="Arial"/>
        <family val="2"/>
      </rPr>
      <t>Pozo/perforación - 20 años</t>
    </r>
  </si>
  <si>
    <t>Seleccione</t>
  </si>
  <si>
    <t>Cobertizo ganado</t>
  </si>
  <si>
    <t>Garaje/taller</t>
  </si>
  <si>
    <t>Almacén/depósito</t>
  </si>
  <si>
    <t>Equipamiento invernadero</t>
  </si>
  <si>
    <t>Otra edificación</t>
  </si>
  <si>
    <t>Carro de bueyes</t>
  </si>
  <si>
    <t>Camión/automóvil</t>
  </si>
  <si>
    <t>Arado</t>
  </si>
  <si>
    <t>Cultivador/rotocultivador</t>
  </si>
  <si>
    <t>Sembradora</t>
  </si>
  <si>
    <t>Distribuidor de fertilizantes</t>
  </si>
  <si>
    <t>Pulverizador</t>
  </si>
  <si>
    <t>Segadora</t>
  </si>
  <si>
    <t>Embaladora</t>
  </si>
  <si>
    <t>Cosechadora de cereales</t>
  </si>
  <si>
    <t>Material de riego</t>
  </si>
  <si>
    <t>Bomba de agua</t>
  </si>
  <si>
    <t>Generador fotovoltaico</t>
  </si>
  <si>
    <t>Pozo/perforación</t>
  </si>
  <si>
    <r>
      <rPr>
        <b/>
        <sz val="11"/>
        <rFont val="Arial"/>
        <family val="2"/>
      </rPr>
      <t>Vida útil normal indicativa:</t>
    </r>
  </si>
  <si>
    <t>Depreciación total anual</t>
  </si>
  <si>
    <t>(según la calidad)</t>
  </si>
  <si>
    <t>3. Ingresos: cultivo y ganado</t>
  </si>
  <si>
    <t>INGRESOS: CULTIVOS ESTACIONALES</t>
  </si>
  <si>
    <t>Unidad</t>
  </si>
  <si>
    <t>Rendimiento por ha o cantidad</t>
  </si>
  <si>
    <t>Precio unidad</t>
  </si>
  <si>
    <t>Valor</t>
  </si>
  <si>
    <t>Código granja</t>
  </si>
  <si>
    <t>Tipos de cultivo</t>
  </si>
  <si>
    <t>Área:</t>
  </si>
  <si>
    <t>Subproductos</t>
  </si>
  <si>
    <t>Subproductos:</t>
  </si>
  <si>
    <t>PRODUCTO BRUTO</t>
  </si>
  <si>
    <t>Terreno agrícola en uso:</t>
  </si>
  <si>
    <t>Ventas</t>
  </si>
  <si>
    <t>INGRESOS: CULTIVOS PERENNES</t>
  </si>
  <si>
    <t>INGRESOS: GANADERÍA</t>
  </si>
  <si>
    <t>Ganado en la producción:</t>
  </si>
  <si>
    <t>Ganado vendido</t>
  </si>
  <si>
    <t>cabeza</t>
  </si>
  <si>
    <t>Cantidad</t>
  </si>
  <si>
    <t>Para la producción</t>
  </si>
  <si>
    <t>Para la venta</t>
  </si>
  <si>
    <t>Tipo de ganado</t>
  </si>
  <si>
    <r>
      <rPr>
        <sz val="11"/>
        <rFont val="Arial"/>
        <family val="2"/>
      </rPr>
      <t>Vacas lecheras</t>
    </r>
  </si>
  <si>
    <r>
      <rPr>
        <sz val="11"/>
        <rFont val="Arial"/>
        <family val="2"/>
      </rPr>
      <t>Terneros</t>
    </r>
  </si>
  <si>
    <r>
      <rPr>
        <sz val="11"/>
        <rFont val="Arial"/>
        <family val="2"/>
      </rPr>
      <t>Bueyes adultos</t>
    </r>
  </si>
  <si>
    <r>
      <rPr>
        <sz val="11"/>
        <rFont val="Arial"/>
        <family val="2"/>
      </rPr>
      <t>Bueyes jóvenes</t>
    </r>
  </si>
  <si>
    <r>
      <rPr>
        <sz val="11"/>
        <rFont val="Arial"/>
        <family val="2"/>
      </rPr>
      <t>Becerros</t>
    </r>
  </si>
  <si>
    <r>
      <rPr>
        <sz val="11"/>
        <rFont val="Arial"/>
        <family val="2"/>
      </rPr>
      <t>Ovejas hembra</t>
    </r>
  </si>
  <si>
    <r>
      <rPr>
        <sz val="11"/>
        <rFont val="Arial"/>
        <family val="2"/>
      </rPr>
      <t>Ovejas macho</t>
    </r>
  </si>
  <si>
    <r>
      <rPr>
        <sz val="11"/>
        <rFont val="Arial"/>
        <family val="2"/>
      </rPr>
      <t>Corderos</t>
    </r>
  </si>
  <si>
    <r>
      <rPr>
        <sz val="11"/>
        <rFont val="Arial"/>
        <family val="2"/>
      </rPr>
      <t>Cabras hembra</t>
    </r>
  </si>
  <si>
    <r>
      <rPr>
        <sz val="11"/>
        <rFont val="Arial"/>
        <family val="2"/>
      </rPr>
      <t>Cabras macho</t>
    </r>
  </si>
  <si>
    <r>
      <rPr>
        <sz val="11"/>
        <rFont val="Arial"/>
        <family val="2"/>
      </rPr>
      <t>Cabritos</t>
    </r>
  </si>
  <si>
    <r>
      <rPr>
        <sz val="11"/>
        <rFont val="Arial"/>
        <family val="2"/>
      </rPr>
      <t>Pollos</t>
    </r>
  </si>
  <si>
    <r>
      <rPr>
        <sz val="11"/>
        <rFont val="Arial"/>
        <family val="2"/>
      </rPr>
      <t>Leche</t>
    </r>
  </si>
  <si>
    <r>
      <rPr>
        <sz val="11"/>
        <rFont val="Arial"/>
        <family val="2"/>
      </rPr>
      <t>Huevos</t>
    </r>
  </si>
  <si>
    <r>
      <rPr>
        <sz val="11"/>
        <rFont val="Arial"/>
        <family val="2"/>
      </rPr>
      <t>Piel</t>
    </r>
  </si>
  <si>
    <r>
      <rPr>
        <sz val="11"/>
        <rFont val="Arial"/>
        <family val="2"/>
      </rPr>
      <t>Estiércol</t>
    </r>
  </si>
  <si>
    <t>litros</t>
  </si>
  <si>
    <t>Calculadora para subproductos</t>
  </si>
  <si>
    <t>Producción de leche diaria:</t>
  </si>
  <si>
    <t>Cantidad de vacas lecheras:</t>
  </si>
  <si>
    <t>Días de ordeño anuales:</t>
  </si>
  <si>
    <t>cabezas</t>
  </si>
  <si>
    <t>días/año</t>
  </si>
  <si>
    <t>Nota: los períodos de lactación del ganado lechero suelen ser de entre 209 y 305 días al año.</t>
  </si>
  <si>
    <r>
      <rPr>
        <b/>
        <sz val="11"/>
        <rFont val="Arial"/>
        <family val="2"/>
      </rPr>
      <t>Enero</t>
    </r>
  </si>
  <si>
    <r>
      <rPr>
        <b/>
        <sz val="11"/>
        <rFont val="Arial"/>
        <family val="2"/>
      </rPr>
      <t>Febrero</t>
    </r>
  </si>
  <si>
    <r>
      <rPr>
        <b/>
        <sz val="11"/>
        <rFont val="Arial"/>
        <family val="2"/>
      </rPr>
      <t>Marzo</t>
    </r>
  </si>
  <si>
    <r>
      <rPr>
        <b/>
        <sz val="11"/>
        <rFont val="Arial"/>
        <family val="2"/>
      </rPr>
      <t>Abril</t>
    </r>
  </si>
  <si>
    <r>
      <rPr>
        <b/>
        <sz val="11"/>
        <rFont val="Arial"/>
        <family val="2"/>
      </rPr>
      <t>Mayo</t>
    </r>
  </si>
  <si>
    <r>
      <rPr>
        <b/>
        <sz val="11"/>
        <rFont val="Arial"/>
        <family val="2"/>
      </rPr>
      <t>Junio</t>
    </r>
  </si>
  <si>
    <r>
      <rPr>
        <b/>
        <sz val="11"/>
        <rFont val="Arial"/>
        <family val="2"/>
      </rPr>
      <t>Julio</t>
    </r>
  </si>
  <si>
    <r>
      <rPr>
        <b/>
        <sz val="11"/>
        <rFont val="Arial"/>
        <family val="2"/>
      </rPr>
      <t>Agosto</t>
    </r>
  </si>
  <si>
    <r>
      <rPr>
        <b/>
        <sz val="11"/>
        <rFont val="Arial"/>
        <family val="2"/>
      </rPr>
      <t>Septiembre</t>
    </r>
  </si>
  <si>
    <r>
      <rPr>
        <b/>
        <sz val="11"/>
        <rFont val="Arial"/>
        <family val="2"/>
      </rPr>
      <t>Octubre</t>
    </r>
  </si>
  <si>
    <r>
      <rPr>
        <b/>
        <sz val="11"/>
        <rFont val="Arial"/>
        <family val="2"/>
      </rPr>
      <t>Noviembre</t>
    </r>
  </si>
  <si>
    <r>
      <rPr>
        <b/>
        <sz val="11"/>
        <rFont val="Arial"/>
        <family val="2"/>
      </rPr>
      <t>Diciembre</t>
    </r>
  </si>
  <si>
    <t>Mes</t>
  </si>
  <si>
    <r>
      <rPr>
        <sz val="11"/>
        <color theme="1"/>
        <rFont val="Arial"/>
        <family val="2"/>
      </rPr>
      <t>Venta de agua</t>
    </r>
  </si>
  <si>
    <t>Arendar espacio de almacenamiento</t>
  </si>
  <si>
    <t>Arrendar tierra</t>
  </si>
  <si>
    <t>Arrendar mano de obra</t>
  </si>
  <si>
    <t>4 OTROS INGRESOS</t>
  </si>
  <si>
    <t>TOTAL OTROS INGRESOS mensuales</t>
  </si>
  <si>
    <t>Tipo OTROS INGRESOS</t>
  </si>
  <si>
    <r>
      <rPr>
        <b/>
        <sz val="11"/>
        <color theme="0"/>
        <rFont val="Arial"/>
        <family val="2"/>
      </rPr>
      <t>CRÉDITOS Y FINANCIACIÓN (calculadora simplificada, a confirmar con proveedor de préstamos)</t>
    </r>
  </si>
  <si>
    <t>Calculadora</t>
  </si>
  <si>
    <r>
      <rPr>
        <sz val="11"/>
        <rFont val="Arial"/>
        <family val="2"/>
      </rPr>
      <t>Nombre entidad bancaria</t>
    </r>
  </si>
  <si>
    <r>
      <rPr>
        <sz val="11"/>
        <rFont val="Arial"/>
        <family val="2"/>
      </rPr>
      <t>Importe préstamo</t>
    </r>
  </si>
  <si>
    <r>
      <rPr>
        <sz val="11"/>
        <rFont val="Arial"/>
        <family val="2"/>
      </rPr>
      <t>Período crédito (años)</t>
    </r>
  </si>
  <si>
    <t>Año de aceptación del crédito</t>
  </si>
  <si>
    <t>Mes de aceptación del crédito</t>
  </si>
  <si>
    <r>
      <rPr>
        <sz val="11"/>
        <rFont val="Arial"/>
        <family val="2"/>
      </rPr>
      <t>Tasa de interés anual</t>
    </r>
  </si>
  <si>
    <t>Pago mensual del préstamo</t>
  </si>
  <si>
    <t>Introducir manual-mente:</t>
  </si>
  <si>
    <r>
      <t xml:space="preserve">Nota: El valor de la </t>
    </r>
    <r>
      <rPr>
        <b/>
        <sz val="11"/>
        <rFont val="Arial"/>
        <family val="2"/>
      </rPr>
      <t>calculadora</t>
    </r>
    <r>
      <rPr>
        <sz val="11"/>
        <rFont val="Arial"/>
        <family val="2"/>
      </rPr>
      <t xml:space="preserve"> prevalecerá sobre el valor manual. Para usar el valor manual, asegúrese de que el valor de la calculadora es 0.</t>
    </r>
  </si>
  <si>
    <t>Total anual de amortizaciones de préstamos</t>
  </si>
  <si>
    <t>O BIEN</t>
  </si>
  <si>
    <t>CRÉDITO TOTAL</t>
  </si>
  <si>
    <t>Septiembre</t>
  </si>
  <si>
    <r>
      <rPr>
        <sz val="11"/>
        <color theme="1"/>
        <rFont val="Arial"/>
        <family val="2"/>
      </rPr>
      <t xml:space="preserve">Cuotas de afiliación </t>
    </r>
  </si>
  <si>
    <r>
      <rPr>
        <sz val="11"/>
        <color theme="1"/>
        <rFont val="Arial"/>
        <family val="2"/>
      </rPr>
      <t>Costos de seguros</t>
    </r>
  </si>
  <si>
    <r>
      <rPr>
        <sz val="11"/>
        <color theme="1"/>
        <rFont val="Arial"/>
        <family val="2"/>
      </rPr>
      <t>Impuesto rústico</t>
    </r>
  </si>
  <si>
    <r>
      <rPr>
        <sz val="11"/>
        <color theme="1"/>
        <rFont val="Arial"/>
        <family val="2"/>
      </rPr>
      <t>Contribución al fondo social</t>
    </r>
  </si>
  <si>
    <r>
      <rPr>
        <sz val="11"/>
        <color theme="1"/>
        <rFont val="Arial"/>
        <family val="2"/>
      </rPr>
      <t>Tasas de arrendamiento de equipamiento</t>
    </r>
  </si>
  <si>
    <r>
      <rPr>
        <sz val="11"/>
        <color theme="1"/>
        <rFont val="Arial"/>
        <family val="2"/>
      </rPr>
      <t>Costos de arrendamiento de tierras</t>
    </r>
  </si>
  <si>
    <t>TOTAL COSTOS FIJOS mensuales</t>
  </si>
  <si>
    <t>Costos por depreciación</t>
  </si>
  <si>
    <t>4 COSTOS FIJOS Y VARIABLES</t>
  </si>
  <si>
    <t>COSTOS VARIABLES</t>
  </si>
  <si>
    <r>
      <rPr>
        <sz val="11"/>
        <color theme="1"/>
        <rFont val="Arial"/>
        <family val="2"/>
      </rPr>
      <t xml:space="preserve">Combustible y lubricantes en general </t>
    </r>
  </si>
  <si>
    <r>
      <rPr>
        <sz val="11"/>
        <color theme="1"/>
        <rFont val="Arial"/>
        <family val="2"/>
      </rPr>
      <t xml:space="preserve">Tasas de transporte regulares </t>
    </r>
  </si>
  <si>
    <t>Suministro de electricidad</t>
  </si>
  <si>
    <t>Suministro de agua</t>
  </si>
  <si>
    <t>Salario del personal permanente</t>
  </si>
  <si>
    <t>Salario del personal temporal</t>
  </si>
  <si>
    <t>Semillas</t>
  </si>
  <si>
    <t>Estiércol y fertilizante</t>
  </si>
  <si>
    <t>Protección de plantas</t>
  </si>
  <si>
    <t>Mano de obra</t>
  </si>
  <si>
    <t>Tracción y mecanización</t>
  </si>
  <si>
    <t>Forraje</t>
  </si>
  <si>
    <t>Servicios veterinarios</t>
  </si>
  <si>
    <t>Infraestructura (mantenimiento y arreglos)</t>
  </si>
  <si>
    <t>Maquinaria (mantenimiento y arreglos)</t>
  </si>
  <si>
    <t>Riego (mantenimiento y arreglos)</t>
  </si>
  <si>
    <t>COSTOS VARIABLES mensuales</t>
  </si>
  <si>
    <t>Costos por financiación</t>
  </si>
  <si>
    <t>7. Declaración de ingresos de la explotación</t>
  </si>
  <si>
    <t>8 DECLARACIÓN DE INGRESOS DE LA EXPLOTACIÓN</t>
  </si>
  <si>
    <t>Valor bruto producción cultivos estacionales</t>
  </si>
  <si>
    <t>Valor bruto producción subproductos cultivos estacionales</t>
  </si>
  <si>
    <r>
      <rPr>
        <sz val="11"/>
        <rFont val="Arial"/>
        <family val="2"/>
      </rPr>
      <t>Valor bruto producción cultivos perennes</t>
    </r>
  </si>
  <si>
    <t>Valor bruto producción subproductos cultivos perennes</t>
  </si>
  <si>
    <t>Valor bruto producción ganado</t>
  </si>
  <si>
    <t xml:space="preserve">Valor bruto producción subproductos ganado </t>
  </si>
  <si>
    <t>Pérdidas anticipadas de total de ventas (factor de reducción)</t>
  </si>
  <si>
    <t>INGRESOS BRUTOS DE LA GRANJA</t>
  </si>
  <si>
    <r>
      <rPr>
        <sz val="11"/>
        <rFont val="Arial"/>
        <family val="2"/>
      </rPr>
      <t>Total costos fijos</t>
    </r>
  </si>
  <si>
    <t>Total costos variables</t>
  </si>
  <si>
    <r>
      <rPr>
        <b/>
        <sz val="11"/>
        <rFont val="Arial"/>
        <family val="2"/>
      </rPr>
      <t>TOTAL DE COSTOS</t>
    </r>
  </si>
  <si>
    <t>Margen de beneficio agrícola</t>
  </si>
  <si>
    <t>Beneficio promedio por cabeza de ganado:</t>
  </si>
  <si>
    <t>Área total bajo cultivo:</t>
  </si>
  <si>
    <r>
      <rPr>
        <b/>
        <sz val="11"/>
        <rFont val="Arial"/>
        <family val="2"/>
      </rPr>
      <t>PROMEDIO</t>
    </r>
  </si>
  <si>
    <r>
      <rPr>
        <sz val="11"/>
        <rFont val="Arial"/>
        <family val="2"/>
      </rPr>
      <t>Precio unid.</t>
    </r>
  </si>
  <si>
    <t>Hoja suplementaria para calcular los costos anuales promedio de cultivos y ganado seleccionados sobre la base de variaciones mensuales estacionales</t>
  </si>
  <si>
    <r>
      <rPr>
        <b/>
        <sz val="11"/>
        <color theme="0"/>
        <rFont val="Arial"/>
        <family val="2"/>
      </rPr>
      <t>Cultivos estacionales</t>
    </r>
  </si>
  <si>
    <r>
      <rPr>
        <b/>
        <sz val="11"/>
        <color theme="0"/>
        <rFont val="Arial"/>
        <family val="2"/>
      </rPr>
      <t>Cultivos perennes</t>
    </r>
  </si>
  <si>
    <r>
      <rPr>
        <b/>
        <sz val="11"/>
        <color theme="0"/>
        <rFont val="Arial"/>
        <family val="2"/>
      </rPr>
      <t>Ganado</t>
    </r>
  </si>
  <si>
    <t>VERIFICACIÓN RÁPIDA</t>
  </si>
  <si>
    <t>Gasto anual</t>
  </si>
  <si>
    <t>Tipo de gasto</t>
  </si>
  <si>
    <t>Ejemplos</t>
  </si>
  <si>
    <t>Importe anual</t>
  </si>
  <si>
    <t>Gastos cultivos estacionales</t>
  </si>
  <si>
    <t>Plántulas, pesticidas, fertilizantes, protección, etc</t>
  </si>
  <si>
    <t>Gastos cultivos perennes</t>
  </si>
  <si>
    <t>Gastos ganado</t>
  </si>
  <si>
    <t>Nuevo ganado, forraje, matanza, servicios veterinarios, etc</t>
  </si>
  <si>
    <t>Operación y mantenimiento
- Infraestructura</t>
  </si>
  <si>
    <t>Renovaciones de edificios, pintura, yesería, cercas, electricidad, agua, etc</t>
  </si>
  <si>
    <t>Operación y mantenimiento
- Equipo fijo</t>
  </si>
  <si>
    <t>Bombas de agua, equipos de riego, equipos de embalaje, fresado, combustible, piezas de repuesto, reparaciones, etc</t>
  </si>
  <si>
    <t>Operación y mantenimiento
- Equipo móvil</t>
  </si>
  <si>
    <t>Tractor, camiones, arado, remolque, combustible, piezas de repuesto, reparaciones, etc.</t>
  </si>
  <si>
    <t>Salarios, beneficios, salario propio (?), etc</t>
  </si>
  <si>
    <t>Ventas y distribución</t>
  </si>
  <si>
    <t>Embalaje, tarifas, publicidad, etc</t>
  </si>
  <si>
    <t>Manejo y administración</t>
  </si>
  <si>
    <t>Alquiler, consumibles de oficina, seguros, membresías, reembolsos de préstamos, etc</t>
  </si>
  <si>
    <t>Ingreso anual</t>
  </si>
  <si>
    <t>Tipo de ingreso</t>
  </si>
  <si>
    <t>Ventas cultivos estacionales</t>
  </si>
  <si>
    <t>Tomates, granos, arroz, productos de valor agregado, etc</t>
  </si>
  <si>
    <t>Subproductos de cultivos estacionales</t>
  </si>
  <si>
    <t>Compost, forraje, producto de valor agregado, etc</t>
  </si>
  <si>
    <t>Ventas cultivos perennes</t>
  </si>
  <si>
    <t>Cítricos, manzanas, dátiles, bayas, productos de valor agregado, etc</t>
  </si>
  <si>
    <t>Subproductos de cultivos perennes</t>
  </si>
  <si>
    <t>Madera de combustión, mantillo, producto de valor agregado, etc</t>
  </si>
  <si>
    <t>Venta de ganado</t>
  </si>
  <si>
    <t>Ganado, ovejas, gallinas, etc</t>
  </si>
  <si>
    <t>Subproductos de ganado</t>
  </si>
  <si>
    <t>Estiécrol, huevos, leche, lana, producto de valor agregado</t>
  </si>
  <si>
    <t>Ingresos por arrendamientos</t>
  </si>
  <si>
    <t>Mano de obra, vehículos, tierra, etc</t>
  </si>
  <si>
    <t>Ingresos por servicios</t>
  </si>
  <si>
    <t>Trabajo subcontratado, servicio de mantenimiento, servicio de empaque, transporte, etc</t>
  </si>
  <si>
    <t>sumar:</t>
  </si>
  <si>
    <t>multiplicar:</t>
  </si>
  <si>
    <t>dividir:</t>
  </si>
  <si>
    <t>acre</t>
  </si>
  <si>
    <t>tonelada métrica</t>
  </si>
  <si>
    <t>sin cultivos</t>
  </si>
  <si>
    <t>libras</t>
  </si>
  <si>
    <t>pies cuadrados</t>
  </si>
  <si>
    <t>yarda cuadrada</t>
  </si>
  <si>
    <t>kilómetro cuadrado</t>
  </si>
  <si>
    <t>metro cuadrado</t>
  </si>
  <si>
    <t>Léeme</t>
  </si>
  <si>
    <t>(año con cuatro dígitos)</t>
  </si>
  <si>
    <t>2 EQUIPAMIENTO Y ACTIVOS</t>
  </si>
  <si>
    <t>años</t>
  </si>
  <si>
    <t>Alquiler del equipamiento</t>
  </si>
  <si>
    <t>COSTOS FIJOS</t>
  </si>
  <si>
    <t>Valor bruto de otros ingresos</t>
  </si>
  <si>
    <t xml:space="preserve">Balance aproximado: </t>
  </si>
  <si>
    <t>Traducción al español</t>
  </si>
  <si>
    <t>Texto original en inglés</t>
  </si>
  <si>
    <t>Hoja</t>
  </si>
  <si>
    <t>1 Información general</t>
  </si>
  <si>
    <t>7 Declaración de ingresos</t>
  </si>
  <si>
    <t>Algunas partes del texto usado en esta herramienta forman parte de fórmulas basadas en reconocimento de texto. Para mantener la integridad y el funcionamiento de las fórmulas, dichos fragmentos permanecerán en inglés. Una lista de los fragmentos de texto y su traducción correspondiente ha sido compilada en esta hoja de traducción complementaria:</t>
  </si>
  <si>
    <t xml:space="preserve">HOJA DE TRADUCCIÓN </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</si>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</sst>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0.00_)"/>
    <numFmt numFmtId="165" formatCode="0.0%"/>
    <numFmt numFmtId="166" formatCode=";;;"/>
    <numFmt numFmtId="167" formatCode="#,##0.00_ ;[Red]\-#,##0.00\ "/>
    <numFmt numFmtId="168" formatCode="_-* #,##0\ _€_-;\-* #,##0\ _€_-;_-* &quot;-&quot;??\ _€_-;_-@_-"/>
  </numFmts>
  <fonts count="5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b/>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i/>
      <sz val="11"/>
      <color rgb="FFFF0000"/>
      <name val="Arial"/>
      <family val="2"/>
    </font>
    <font>
      <b/>
      <sz val="9"/>
      <name val="Arial"/>
      <family val="2"/>
    </font>
    <font>
      <sz val="9"/>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61">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uble">
        <color auto="1"/>
      </left>
      <right/>
      <top style="thin">
        <color auto="1"/>
      </top>
      <bottom/>
      <diagonal/>
    </border>
    <border>
      <left style="double">
        <color auto="1"/>
      </left>
      <right/>
      <top/>
      <bottom style="dotted">
        <color auto="1"/>
      </bottom>
      <diagonal/>
    </border>
  </borders>
  <cellStyleXfs count="14">
    <xf numFmtId="0" fontId="0" fillId="0" borderId="0"/>
    <xf numFmtId="0" fontId="9" fillId="0" borderId="0"/>
    <xf numFmtId="9" fontId="11" fillId="0" borderId="0" applyFont="0" applyFill="0" applyBorder="0" applyAlignment="0" applyProtection="0"/>
    <xf numFmtId="0" fontId="9" fillId="0" borderId="0"/>
    <xf numFmtId="0" fontId="9" fillId="0" borderId="0"/>
    <xf numFmtId="0" fontId="9" fillId="0" borderId="0"/>
    <xf numFmtId="0" fontId="10" fillId="0" borderId="0"/>
    <xf numFmtId="0" fontId="8" fillId="0" borderId="0"/>
    <xf numFmtId="0" fontId="7" fillId="0" borderId="0"/>
    <xf numFmtId="0" fontId="32" fillId="0" borderId="0" applyNumberFormat="0" applyFill="0" applyBorder="0" applyAlignment="0" applyProtection="0"/>
    <xf numFmtId="43" fontId="11" fillId="0" borderId="0" applyFont="0" applyFill="0" applyBorder="0" applyAlignment="0" applyProtection="0"/>
    <xf numFmtId="0" fontId="3" fillId="0" borderId="0"/>
    <xf numFmtId="0" fontId="3" fillId="0" borderId="0"/>
    <xf numFmtId="43" fontId="11" fillId="0" borderId="0" applyFont="0" applyFill="0" applyBorder="0" applyAlignment="0" applyProtection="0"/>
  </cellStyleXfs>
  <cellXfs count="652">
    <xf numFmtId="0" fontId="0" fillId="0" borderId="0" xfId="0"/>
    <xf numFmtId="0" fontId="14" fillId="4" borderId="0" xfId="0" applyFont="1" applyFill="1" applyBorder="1" applyAlignment="1">
      <alignment horizontal="center" vertical="center"/>
    </xf>
    <xf numFmtId="0" fontId="15" fillId="4" borderId="0" xfId="0" applyFont="1" applyFill="1" applyBorder="1" applyAlignment="1">
      <alignment horizontal="center" vertical="center"/>
    </xf>
    <xf numFmtId="0" fontId="17" fillId="4" borderId="11" xfId="1" applyFont="1" applyFill="1" applyBorder="1" applyAlignment="1" applyProtection="1">
      <alignment horizontal="left" vertical="center"/>
    </xf>
    <xf numFmtId="0" fontId="14" fillId="4" borderId="12" xfId="0" applyFont="1" applyFill="1" applyBorder="1" applyAlignment="1">
      <alignment horizontal="center" vertical="center"/>
    </xf>
    <xf numFmtId="0" fontId="12" fillId="4" borderId="99" xfId="0" quotePrefix="1" applyFont="1" applyFill="1" applyBorder="1" applyAlignment="1" applyProtection="1">
      <alignment horizontal="center" vertical="center"/>
    </xf>
    <xf numFmtId="0" fontId="14" fillId="0" borderId="0" xfId="0" applyFont="1" applyBorder="1" applyAlignment="1">
      <alignment vertical="center"/>
    </xf>
    <xf numFmtId="0" fontId="14" fillId="0" borderId="0" xfId="0" applyFont="1" applyAlignment="1">
      <alignment vertical="center"/>
    </xf>
    <xf numFmtId="0" fontId="21" fillId="0" borderId="0" xfId="0" applyFont="1" applyBorder="1" applyAlignment="1">
      <alignment vertical="center"/>
    </xf>
    <xf numFmtId="0" fontId="14" fillId="0" borderId="0" xfId="0" applyFont="1" applyAlignment="1">
      <alignment horizontal="center" vertical="center"/>
    </xf>
    <xf numFmtId="0" fontId="14" fillId="0" borderId="0" xfId="0" applyFont="1" applyFill="1" applyAlignment="1">
      <alignment vertical="center"/>
    </xf>
    <xf numFmtId="0" fontId="19" fillId="4" borderId="30" xfId="1" applyFont="1" applyFill="1" applyBorder="1" applyAlignment="1" applyProtection="1">
      <alignment horizontal="center" vertical="center"/>
    </xf>
    <xf numFmtId="0" fontId="19" fillId="4" borderId="0" xfId="1" applyFont="1" applyFill="1" applyBorder="1" applyAlignment="1" applyProtection="1">
      <alignment horizontal="center" vertical="center"/>
    </xf>
    <xf numFmtId="0" fontId="19" fillId="4" borderId="3" xfId="1" applyFont="1" applyFill="1" applyBorder="1" applyAlignment="1" applyProtection="1">
      <alignment horizontal="center" vertical="center"/>
    </xf>
    <xf numFmtId="0" fontId="19" fillId="4" borderId="21" xfId="1" applyFont="1" applyFill="1" applyBorder="1" applyAlignment="1" applyProtection="1">
      <alignment horizontal="center" vertical="center"/>
    </xf>
    <xf numFmtId="0" fontId="20" fillId="4" borderId="30" xfId="1" applyFont="1" applyFill="1" applyBorder="1" applyAlignment="1" applyProtection="1">
      <alignment horizontal="left" vertical="center"/>
    </xf>
    <xf numFmtId="0" fontId="20" fillId="4" borderId="6" xfId="1" applyFont="1" applyFill="1" applyBorder="1" applyAlignment="1" applyProtection="1">
      <alignment horizontal="center" vertical="center"/>
    </xf>
    <xf numFmtId="0" fontId="20" fillId="4" borderId="7" xfId="1" applyFont="1" applyFill="1" applyBorder="1" applyAlignment="1" applyProtection="1">
      <alignment horizontal="left" vertical="center"/>
    </xf>
    <xf numFmtId="0" fontId="20" fillId="4" borderId="0" xfId="1" applyFont="1" applyFill="1" applyBorder="1" applyAlignment="1" applyProtection="1">
      <alignment horizontal="center" vertical="center"/>
    </xf>
    <xf numFmtId="0" fontId="20" fillId="4" borderId="3" xfId="1" applyFont="1" applyFill="1" applyBorder="1" applyAlignment="1" applyProtection="1">
      <alignment horizontal="center" vertical="center"/>
    </xf>
    <xf numFmtId="0" fontId="20" fillId="4" borderId="78" xfId="1" applyFont="1" applyFill="1" applyBorder="1" applyAlignment="1" applyProtection="1">
      <alignment horizontal="center" vertical="center"/>
    </xf>
    <xf numFmtId="0" fontId="20" fillId="4" borderId="21" xfId="1" applyFont="1" applyFill="1" applyBorder="1" applyAlignment="1" applyProtection="1">
      <alignment horizontal="center" vertical="center"/>
    </xf>
    <xf numFmtId="0" fontId="20" fillId="4" borderId="0" xfId="1" quotePrefix="1" applyFont="1" applyFill="1" applyBorder="1" applyAlignment="1" applyProtection="1">
      <alignment horizontal="center" vertical="center"/>
    </xf>
    <xf numFmtId="0" fontId="20" fillId="4" borderId="0" xfId="1" quotePrefix="1" applyFont="1" applyFill="1" applyBorder="1" applyAlignment="1" applyProtection="1">
      <alignment horizontal="left" vertical="center"/>
    </xf>
    <xf numFmtId="0" fontId="13" fillId="4" borderId="12" xfId="1" applyFont="1" applyFill="1" applyBorder="1" applyAlignment="1" applyProtection="1">
      <alignment horizontal="center" vertical="center"/>
    </xf>
    <xf numFmtId="0" fontId="20" fillId="4" borderId="30" xfId="1" applyFont="1" applyFill="1" applyBorder="1" applyAlignment="1" applyProtection="1">
      <alignment horizontal="left" vertical="center"/>
      <protection locked="0"/>
    </xf>
    <xf numFmtId="0" fontId="13" fillId="4" borderId="3" xfId="1" applyFont="1" applyFill="1" applyBorder="1" applyAlignment="1" applyProtection="1">
      <alignment horizontal="center" vertical="center"/>
    </xf>
    <xf numFmtId="0" fontId="20" fillId="4" borderId="0" xfId="0" applyFont="1" applyFill="1" applyBorder="1" applyAlignment="1" applyProtection="1">
      <alignment horizontal="right" vertical="center"/>
    </xf>
    <xf numFmtId="0" fontId="20" fillId="2" borderId="20" xfId="1" applyFont="1" applyFill="1" applyBorder="1" applyAlignment="1" applyProtection="1">
      <alignment horizontal="center" vertical="center"/>
      <protection locked="0"/>
    </xf>
    <xf numFmtId="0" fontId="20" fillId="2" borderId="34" xfId="1" applyFont="1" applyFill="1" applyBorder="1" applyAlignment="1" applyProtection="1">
      <alignment horizontal="center" vertical="center"/>
      <protection locked="0"/>
    </xf>
    <xf numFmtId="0" fontId="22" fillId="4" borderId="2" xfId="1" applyFont="1" applyFill="1" applyBorder="1" applyAlignment="1" applyProtection="1">
      <alignment horizontal="left" vertical="center"/>
    </xf>
    <xf numFmtId="0" fontId="20" fillId="4" borderId="0" xfId="0" quotePrefix="1" applyFont="1" applyFill="1" applyBorder="1" applyAlignment="1" applyProtection="1">
      <alignment horizontal="center" vertical="center"/>
    </xf>
    <xf numFmtId="0" fontId="20" fillId="4" borderId="0" xfId="0" quotePrefix="1" applyFont="1" applyFill="1" applyBorder="1" applyAlignment="1" applyProtection="1">
      <alignment horizontal="right" vertical="center"/>
    </xf>
    <xf numFmtId="0" fontId="13" fillId="4" borderId="0" xfId="1" applyFont="1" applyFill="1" applyBorder="1" applyAlignment="1" applyProtection="1">
      <alignment vertical="center"/>
    </xf>
    <xf numFmtId="0" fontId="13" fillId="2" borderId="33" xfId="1" applyFont="1" applyFill="1" applyBorder="1" applyAlignment="1" applyProtection="1">
      <alignment horizontal="center" vertical="center"/>
      <protection locked="0"/>
    </xf>
    <xf numFmtId="0" fontId="20" fillId="4" borderId="0" xfId="1" applyFont="1" applyFill="1" applyBorder="1" applyAlignment="1" applyProtection="1">
      <alignment horizontal="right" vertical="center"/>
    </xf>
    <xf numFmtId="0" fontId="20" fillId="4" borderId="31" xfId="1" applyFont="1" applyFill="1" applyBorder="1" applyAlignment="1" applyProtection="1">
      <alignment horizontal="left" vertical="center"/>
    </xf>
    <xf numFmtId="0" fontId="20" fillId="4" borderId="22" xfId="0" applyFont="1" applyFill="1" applyBorder="1" applyAlignment="1" applyProtection="1">
      <alignment horizontal="right" vertical="center"/>
    </xf>
    <xf numFmtId="0" fontId="13" fillId="4" borderId="22" xfId="1" applyFont="1" applyFill="1" applyBorder="1" applyAlignment="1" applyProtection="1">
      <alignment horizontal="center" vertical="center"/>
      <protection locked="0"/>
    </xf>
    <xf numFmtId="0" fontId="20" fillId="4" borderId="22" xfId="0" quotePrefix="1" applyFont="1" applyFill="1" applyBorder="1" applyAlignment="1" applyProtection="1">
      <alignment horizontal="right" vertical="center"/>
    </xf>
    <xf numFmtId="0" fontId="20" fillId="4" borderId="22" xfId="0" quotePrefix="1" applyFont="1" applyFill="1" applyBorder="1" applyAlignment="1" applyProtection="1">
      <alignment horizontal="center" vertical="center"/>
    </xf>
    <xf numFmtId="0" fontId="20" fillId="4" borderId="22" xfId="1" applyFont="1" applyFill="1" applyBorder="1" applyAlignment="1" applyProtection="1">
      <alignment horizontal="right" vertical="center"/>
    </xf>
    <xf numFmtId="4" fontId="13" fillId="4" borderId="23" xfId="1" applyNumberFormat="1" applyFont="1" applyFill="1" applyBorder="1" applyAlignment="1" applyProtection="1">
      <alignment horizontal="center" vertical="center"/>
      <protection locked="0"/>
    </xf>
    <xf numFmtId="0" fontId="13" fillId="4" borderId="11" xfId="1" quotePrefix="1" applyFont="1" applyFill="1" applyBorder="1" applyAlignment="1" applyProtection="1">
      <alignment horizontal="left" vertical="center"/>
    </xf>
    <xf numFmtId="0" fontId="13" fillId="4" borderId="0" xfId="1" applyFont="1" applyFill="1" applyAlignment="1" applyProtection="1">
      <alignment vertical="center"/>
    </xf>
    <xf numFmtId="0" fontId="13" fillId="4" borderId="0" xfId="1" applyFont="1" applyFill="1" applyAlignment="1" applyProtection="1">
      <alignment horizontal="center" vertical="center"/>
    </xf>
    <xf numFmtId="0" fontId="20" fillId="4" borderId="0" xfId="1" applyFont="1" applyFill="1" applyAlignment="1" applyProtection="1">
      <alignment horizontal="center" vertical="center"/>
    </xf>
    <xf numFmtId="0" fontId="20" fillId="4" borderId="0" xfId="1" applyFont="1" applyFill="1" applyAlignment="1" applyProtection="1">
      <alignment horizontal="left" vertical="center"/>
    </xf>
    <xf numFmtId="0" fontId="13" fillId="4" borderId="14" xfId="1" quotePrefix="1" applyFont="1" applyFill="1" applyBorder="1" applyAlignment="1" applyProtection="1">
      <alignment horizontal="left" vertical="center"/>
    </xf>
    <xf numFmtId="0" fontId="13" fillId="4" borderId="15" xfId="1" applyFont="1" applyFill="1" applyBorder="1" applyAlignment="1" applyProtection="1">
      <alignment vertical="center"/>
    </xf>
    <xf numFmtId="0" fontId="22" fillId="4" borderId="0" xfId="1" applyFont="1" applyFill="1" applyAlignment="1" applyProtection="1">
      <alignment horizontal="center" vertical="center"/>
    </xf>
    <xf numFmtId="4" fontId="13" fillId="4" borderId="35" xfId="1" applyNumberFormat="1" applyFont="1" applyFill="1" applyBorder="1" applyAlignment="1" applyProtection="1">
      <alignment horizontal="center" vertical="center"/>
    </xf>
    <xf numFmtId="0" fontId="22" fillId="4" borderId="12" xfId="1" applyFont="1" applyFill="1" applyBorder="1" applyAlignment="1" applyProtection="1">
      <alignment horizontal="center" vertical="center"/>
    </xf>
    <xf numFmtId="4" fontId="13" fillId="4" borderId="39" xfId="1" applyNumberFormat="1" applyFont="1" applyFill="1" applyBorder="1" applyAlignment="1" applyProtection="1">
      <alignment horizontal="center" vertical="center"/>
    </xf>
    <xf numFmtId="164" fontId="20" fillId="4" borderId="33" xfId="1" applyNumberFormat="1" applyFont="1" applyFill="1" applyBorder="1" applyAlignment="1" applyProtection="1">
      <alignment horizontal="center" vertical="center"/>
    </xf>
    <xf numFmtId="0" fontId="13" fillId="4" borderId="0" xfId="1" quotePrefix="1" applyFont="1" applyFill="1" applyAlignment="1" applyProtection="1">
      <alignment horizontal="right" vertical="center"/>
    </xf>
    <xf numFmtId="0" fontId="13" fillId="4" borderId="3" xfId="1" applyFont="1" applyFill="1" applyBorder="1" applyAlignment="1" applyProtection="1">
      <alignment vertical="center"/>
    </xf>
    <xf numFmtId="9" fontId="13" fillId="4" borderId="3" xfId="1" applyNumberFormat="1" applyFont="1" applyFill="1" applyBorder="1" applyAlignment="1" applyProtection="1">
      <alignment vertical="center"/>
    </xf>
    <xf numFmtId="0" fontId="13" fillId="4" borderId="2" xfId="1" applyFont="1" applyFill="1" applyBorder="1" applyAlignment="1" applyProtection="1">
      <alignment vertical="center"/>
    </xf>
    <xf numFmtId="0" fontId="20" fillId="4" borderId="2" xfId="1" applyFont="1" applyFill="1" applyBorder="1" applyAlignment="1" applyProtection="1">
      <alignment horizontal="center" vertical="center"/>
    </xf>
    <xf numFmtId="0" fontId="20" fillId="4" borderId="0" xfId="1" applyFont="1" applyFill="1" applyAlignment="1" applyProtection="1">
      <alignment horizontal="center" vertical="center" wrapText="1"/>
    </xf>
    <xf numFmtId="0" fontId="20" fillId="4" borderId="1" xfId="1" applyFont="1" applyFill="1" applyBorder="1" applyAlignment="1" applyProtection="1">
      <alignment horizontal="center" vertical="center" wrapText="1"/>
    </xf>
    <xf numFmtId="0" fontId="13" fillId="4" borderId="2" xfId="1" applyFont="1" applyFill="1" applyBorder="1" applyAlignment="1" applyProtection="1">
      <alignment horizontal="center" vertical="center"/>
    </xf>
    <xf numFmtId="0" fontId="13" fillId="4" borderId="16" xfId="1" applyFont="1" applyFill="1" applyBorder="1" applyAlignment="1" applyProtection="1">
      <alignment horizontal="center" vertical="center"/>
    </xf>
    <xf numFmtId="0" fontId="13" fillId="4" borderId="45" xfId="1" applyFont="1" applyFill="1" applyBorder="1" applyAlignment="1" applyProtection="1">
      <alignment horizontal="left" vertical="center"/>
    </xf>
    <xf numFmtId="0" fontId="13" fillId="4" borderId="52" xfId="1" applyFont="1" applyFill="1" applyBorder="1" applyAlignment="1" applyProtection="1">
      <alignment horizontal="left" vertical="center"/>
    </xf>
    <xf numFmtId="4" fontId="13" fillId="0" borderId="38" xfId="1" applyNumberFormat="1" applyFont="1" applyFill="1" applyBorder="1" applyAlignment="1" applyProtection="1">
      <alignment horizontal="center" vertical="center"/>
      <protection locked="0"/>
    </xf>
    <xf numFmtId="4" fontId="13" fillId="0" borderId="35" xfId="1" applyNumberFormat="1" applyFont="1" applyFill="1" applyBorder="1" applyAlignment="1" applyProtection="1">
      <alignment horizontal="center" vertical="center"/>
      <protection locked="0"/>
    </xf>
    <xf numFmtId="4" fontId="13" fillId="0" borderId="17" xfId="1" applyNumberFormat="1" applyFont="1" applyFill="1" applyBorder="1" applyAlignment="1" applyProtection="1">
      <alignment horizontal="center" vertical="center"/>
      <protection locked="0"/>
    </xf>
    <xf numFmtId="4" fontId="13" fillId="0" borderId="36" xfId="1" applyNumberFormat="1" applyFont="1" applyFill="1" applyBorder="1" applyAlignment="1" applyProtection="1">
      <alignment horizontal="center" vertical="center"/>
      <protection locked="0"/>
    </xf>
    <xf numFmtId="0" fontId="13" fillId="4" borderId="60" xfId="1" applyFont="1" applyFill="1" applyBorder="1" applyAlignment="1" applyProtection="1">
      <alignment vertical="center"/>
    </xf>
    <xf numFmtId="4" fontId="13" fillId="0" borderId="18" xfId="1" applyNumberFormat="1" applyFont="1" applyFill="1" applyBorder="1" applyAlignment="1" applyProtection="1">
      <alignment horizontal="center" vertical="center"/>
      <protection locked="0"/>
    </xf>
    <xf numFmtId="4" fontId="13" fillId="0" borderId="37" xfId="1" applyNumberFormat="1" applyFont="1" applyFill="1" applyBorder="1" applyAlignment="1" applyProtection="1">
      <alignment horizontal="center" vertical="center"/>
      <protection locked="0"/>
    </xf>
    <xf numFmtId="4" fontId="13" fillId="4" borderId="41" xfId="1" applyNumberFormat="1" applyFont="1" applyFill="1" applyBorder="1" applyAlignment="1" applyProtection="1">
      <alignment horizontal="center" vertical="center"/>
    </xf>
    <xf numFmtId="0" fontId="13" fillId="4" borderId="56" xfId="1" quotePrefix="1" applyFont="1" applyFill="1" applyBorder="1" applyAlignment="1" applyProtection="1">
      <alignment horizontal="left" vertical="center"/>
    </xf>
    <xf numFmtId="0" fontId="13" fillId="4" borderId="19" xfId="1" applyFont="1" applyFill="1" applyBorder="1" applyAlignment="1" applyProtection="1">
      <alignment vertical="center"/>
    </xf>
    <xf numFmtId="0" fontId="20" fillId="4" borderId="19" xfId="1" applyFont="1" applyFill="1" applyBorder="1" applyAlignment="1" applyProtection="1">
      <alignment horizontal="right" vertical="center"/>
    </xf>
    <xf numFmtId="164" fontId="20" fillId="4" borderId="20" xfId="1" applyNumberFormat="1" applyFont="1" applyFill="1" applyBorder="1" applyAlignment="1" applyProtection="1">
      <alignment horizontal="center" vertical="center"/>
    </xf>
    <xf numFmtId="0" fontId="13" fillId="0" borderId="0" xfId="4" applyFont="1" applyAlignment="1" applyProtection="1">
      <alignment vertical="center"/>
    </xf>
    <xf numFmtId="0" fontId="20" fillId="4" borderId="30" xfId="4" quotePrefix="1" applyFont="1" applyFill="1" applyBorder="1" applyAlignment="1" applyProtection="1">
      <alignment horizontal="left" vertical="center"/>
    </xf>
    <xf numFmtId="0" fontId="13" fillId="4" borderId="0" xfId="4" applyFont="1" applyFill="1" applyBorder="1" applyAlignment="1" applyProtection="1">
      <alignment vertical="center"/>
    </xf>
    <xf numFmtId="165" fontId="13" fillId="4" borderId="13" xfId="4" applyNumberFormat="1" applyFont="1" applyFill="1" applyBorder="1" applyAlignment="1" applyProtection="1">
      <alignment vertical="center"/>
      <protection locked="0"/>
    </xf>
    <xf numFmtId="0" fontId="13" fillId="4" borderId="100" xfId="4" applyFont="1" applyFill="1" applyBorder="1" applyAlignment="1" applyProtection="1">
      <alignment vertical="center"/>
    </xf>
    <xf numFmtId="0" fontId="17" fillId="4" borderId="30" xfId="4" applyFont="1" applyFill="1" applyBorder="1" applyAlignment="1" applyProtection="1">
      <alignment horizontal="left" vertical="center"/>
    </xf>
    <xf numFmtId="0" fontId="13" fillId="4" borderId="7" xfId="3" applyFont="1" applyFill="1" applyBorder="1" applyAlignment="1" applyProtection="1">
      <alignment horizontal="right" vertical="center"/>
    </xf>
    <xf numFmtId="0" fontId="12" fillId="0" borderId="0" xfId="4" applyFont="1" applyAlignment="1" applyProtection="1">
      <alignment vertical="center"/>
    </xf>
    <xf numFmtId="0" fontId="13" fillId="4" borderId="30" xfId="4" applyFont="1" applyFill="1" applyBorder="1" applyAlignment="1" applyProtection="1">
      <alignment vertical="center"/>
    </xf>
    <xf numFmtId="0" fontId="13" fillId="4" borderId="101" xfId="4" applyFont="1" applyFill="1" applyBorder="1" applyAlignment="1" applyProtection="1">
      <alignment horizontal="center" vertical="center"/>
    </xf>
    <xf numFmtId="0" fontId="13" fillId="4" borderId="12" xfId="4" applyFont="1" applyFill="1" applyBorder="1" applyAlignment="1" applyProtection="1">
      <alignment vertical="center"/>
    </xf>
    <xf numFmtId="0" fontId="22" fillId="4" borderId="51" xfId="4" applyFont="1" applyFill="1" applyBorder="1" applyAlignment="1" applyProtection="1">
      <alignment horizontal="center" vertical="center" wrapText="1"/>
    </xf>
    <xf numFmtId="3" fontId="13" fillId="0" borderId="35" xfId="4" applyNumberFormat="1" applyFont="1" applyFill="1" applyBorder="1" applyAlignment="1" applyProtection="1">
      <alignment horizontal="center" vertical="center"/>
      <protection locked="0"/>
    </xf>
    <xf numFmtId="3" fontId="13" fillId="0" borderId="17" xfId="4" applyNumberFormat="1" applyFont="1" applyFill="1" applyBorder="1" applyAlignment="1" applyProtection="1">
      <alignment horizontal="center" vertical="center"/>
      <protection locked="0"/>
    </xf>
    <xf numFmtId="0" fontId="20" fillId="6" borderId="0" xfId="4" applyFont="1" applyFill="1" applyAlignment="1" applyProtection="1">
      <alignment vertical="center"/>
    </xf>
    <xf numFmtId="3" fontId="13" fillId="0" borderId="36" xfId="4" applyNumberFormat="1" applyFont="1" applyFill="1" applyBorder="1" applyAlignment="1" applyProtection="1">
      <alignment horizontal="center" vertical="center"/>
      <protection locked="0"/>
    </xf>
    <xf numFmtId="0" fontId="13" fillId="6" borderId="0" xfId="4" applyFont="1" applyFill="1" applyAlignment="1" applyProtection="1">
      <alignment vertical="center"/>
    </xf>
    <xf numFmtId="0" fontId="13" fillId="0" borderId="56" xfId="4" applyFont="1" applyFill="1" applyBorder="1" applyAlignment="1" applyProtection="1">
      <alignment horizontal="left" vertical="center"/>
      <protection locked="0"/>
    </xf>
    <xf numFmtId="3" fontId="13" fillId="0" borderId="43" xfId="4" applyNumberFormat="1" applyFont="1" applyFill="1" applyBorder="1" applyAlignment="1" applyProtection="1">
      <alignment horizontal="center" vertical="center"/>
      <protection locked="0"/>
    </xf>
    <xf numFmtId="3" fontId="13" fillId="4" borderId="0" xfId="4" applyNumberFormat="1" applyFont="1" applyFill="1" applyBorder="1" applyAlignment="1" applyProtection="1">
      <alignment vertical="center"/>
    </xf>
    <xf numFmtId="3" fontId="13" fillId="4" borderId="12" xfId="4" applyNumberFormat="1" applyFont="1" applyFill="1" applyBorder="1" applyAlignment="1" applyProtection="1">
      <alignment vertical="center"/>
    </xf>
    <xf numFmtId="0" fontId="20" fillId="4" borderId="30" xfId="4" applyFont="1" applyFill="1" applyBorder="1" applyAlignment="1" applyProtection="1">
      <alignment horizontal="left" vertical="center"/>
    </xf>
    <xf numFmtId="0" fontId="22" fillId="4" borderId="0" xfId="4" applyFont="1" applyFill="1" applyBorder="1" applyAlignment="1" applyProtection="1">
      <alignment horizontal="center" vertical="center"/>
    </xf>
    <xf numFmtId="3" fontId="20" fillId="4" borderId="32" xfId="4" applyNumberFormat="1" applyFont="1" applyFill="1" applyBorder="1" applyAlignment="1" applyProtection="1">
      <alignment horizontal="center" vertical="center"/>
    </xf>
    <xf numFmtId="0" fontId="13" fillId="4" borderId="31" xfId="4" applyFont="1" applyFill="1" applyBorder="1" applyAlignment="1" applyProtection="1">
      <alignment vertical="center"/>
    </xf>
    <xf numFmtId="0" fontId="13" fillId="4" borderId="22" xfId="4" applyFont="1" applyFill="1" applyBorder="1" applyAlignment="1" applyProtection="1">
      <alignment vertical="center"/>
    </xf>
    <xf numFmtId="0" fontId="13" fillId="4" borderId="23" xfId="4" applyFont="1" applyFill="1" applyBorder="1" applyAlignment="1" applyProtection="1">
      <alignment vertical="center"/>
    </xf>
    <xf numFmtId="2" fontId="14" fillId="4" borderId="124" xfId="0" applyNumberFormat="1" applyFont="1" applyFill="1" applyBorder="1" applyAlignment="1">
      <alignment horizontal="center" vertical="center"/>
    </xf>
    <xf numFmtId="0" fontId="13" fillId="0" borderId="0" xfId="5" applyFont="1" applyAlignment="1" applyProtection="1">
      <alignment vertical="center"/>
    </xf>
    <xf numFmtId="0" fontId="19" fillId="4" borderId="30" xfId="5" applyFont="1" applyFill="1" applyBorder="1" applyAlignment="1" applyProtection="1">
      <alignment horizontal="center" vertical="center"/>
    </xf>
    <xf numFmtId="0" fontId="13" fillId="4" borderId="0" xfId="5" applyFont="1" applyFill="1" applyBorder="1" applyAlignment="1" applyProtection="1">
      <alignment horizontal="center" vertical="center"/>
    </xf>
    <xf numFmtId="0" fontId="13" fillId="4" borderId="12" xfId="5" applyFont="1" applyFill="1" applyBorder="1" applyAlignment="1" applyProtection="1">
      <alignment horizontal="center" vertical="center"/>
    </xf>
    <xf numFmtId="0" fontId="13" fillId="0" borderId="0" xfId="5" applyFont="1" applyFill="1" applyAlignment="1" applyProtection="1">
      <alignment vertical="center"/>
    </xf>
    <xf numFmtId="0" fontId="23" fillId="4" borderId="30" xfId="5" applyFont="1" applyFill="1" applyBorder="1" applyAlignment="1" applyProtection="1">
      <alignment vertical="center"/>
    </xf>
    <xf numFmtId="0" fontId="24" fillId="4" borderId="0" xfId="5" applyFont="1" applyFill="1" applyBorder="1" applyAlignment="1" applyProtection="1">
      <alignment horizontal="center" vertical="center"/>
    </xf>
    <xf numFmtId="0" fontId="13" fillId="4" borderId="0" xfId="5" applyFont="1" applyFill="1" applyBorder="1" applyAlignment="1" applyProtection="1">
      <alignment vertical="center"/>
    </xf>
    <xf numFmtId="0" fontId="24" fillId="4" borderId="0" xfId="0" applyFont="1" applyFill="1" applyBorder="1" applyAlignment="1">
      <alignment horizontal="center" vertical="center"/>
    </xf>
    <xf numFmtId="0" fontId="13" fillId="4" borderId="0" xfId="3" applyFont="1" applyFill="1" applyBorder="1" applyAlignment="1" applyProtection="1">
      <alignment horizontal="center" vertical="center"/>
    </xf>
    <xf numFmtId="0" fontId="15" fillId="4" borderId="0" xfId="3" applyFont="1" applyFill="1" applyBorder="1" applyAlignment="1" applyProtection="1">
      <alignment horizontal="center" vertical="center"/>
    </xf>
    <xf numFmtId="3" fontId="13" fillId="4" borderId="0" xfId="5" applyNumberFormat="1" applyFont="1" applyFill="1" applyBorder="1" applyAlignment="1" applyProtection="1">
      <alignment horizontal="center" vertical="center"/>
    </xf>
    <xf numFmtId="0" fontId="13" fillId="4" borderId="7" xfId="3" applyFont="1" applyFill="1" applyBorder="1" applyAlignment="1" applyProtection="1">
      <alignment horizontal="center" vertical="center"/>
    </xf>
    <xf numFmtId="3" fontId="25" fillId="4" borderId="28" xfId="0" applyNumberFormat="1" applyFont="1" applyFill="1" applyBorder="1" applyAlignment="1" applyProtection="1">
      <alignment vertical="center"/>
    </xf>
    <xf numFmtId="3" fontId="25" fillId="4" borderId="3" xfId="0" applyNumberFormat="1" applyFont="1" applyFill="1" applyBorder="1" applyAlignment="1" applyProtection="1">
      <alignment horizontal="center" vertical="center"/>
    </xf>
    <xf numFmtId="3" fontId="25" fillId="4" borderId="21" xfId="0" applyNumberFormat="1" applyFont="1" applyFill="1" applyBorder="1" applyAlignment="1" applyProtection="1">
      <alignment horizontal="center" vertical="center"/>
    </xf>
    <xf numFmtId="3" fontId="20" fillId="4" borderId="73" xfId="0" applyNumberFormat="1" applyFont="1" applyFill="1" applyBorder="1" applyAlignment="1">
      <alignment horizontal="right" vertical="center"/>
    </xf>
    <xf numFmtId="3" fontId="20" fillId="4" borderId="6" xfId="0" applyNumberFormat="1" applyFont="1" applyFill="1" applyBorder="1" applyAlignment="1">
      <alignment horizontal="center" vertical="center" textRotation="90" wrapText="1"/>
    </xf>
    <xf numFmtId="3" fontId="20" fillId="4" borderId="54" xfId="0" applyNumberFormat="1" applyFont="1" applyFill="1" applyBorder="1" applyAlignment="1">
      <alignment horizontal="left" vertical="center"/>
    </xf>
    <xf numFmtId="3" fontId="20" fillId="4" borderId="33" xfId="0" applyNumberFormat="1" applyFont="1" applyFill="1" applyBorder="1" applyAlignment="1">
      <alignment horizontal="center" vertical="center"/>
    </xf>
    <xf numFmtId="3" fontId="20" fillId="4" borderId="5" xfId="0" applyNumberFormat="1" applyFont="1" applyFill="1" applyBorder="1" applyAlignment="1">
      <alignment horizontal="center" vertical="center"/>
    </xf>
    <xf numFmtId="3" fontId="13" fillId="0" borderId="36" xfId="0" applyNumberFormat="1" applyFont="1" applyFill="1" applyBorder="1" applyAlignment="1" applyProtection="1">
      <alignment horizontal="center" vertical="center"/>
      <protection locked="0"/>
    </xf>
    <xf numFmtId="3" fontId="13" fillId="0" borderId="52" xfId="0" applyNumberFormat="1" applyFont="1" applyFill="1" applyBorder="1" applyAlignment="1" applyProtection="1">
      <alignment horizontal="center" vertical="center"/>
      <protection locked="0"/>
    </xf>
    <xf numFmtId="3" fontId="13" fillId="0" borderId="39" xfId="0" applyNumberFormat="1" applyFont="1" applyFill="1" applyBorder="1" applyAlignment="1" applyProtection="1">
      <alignment horizontal="center" vertical="center"/>
      <protection locked="0"/>
    </xf>
    <xf numFmtId="3" fontId="13" fillId="0" borderId="60" xfId="0" applyNumberFormat="1" applyFont="1" applyFill="1" applyBorder="1" applyAlignment="1" applyProtection="1">
      <alignment horizontal="center" vertical="center"/>
      <protection locked="0"/>
    </xf>
    <xf numFmtId="3" fontId="13" fillId="0" borderId="117" xfId="0" applyNumberFormat="1" applyFont="1" applyFill="1" applyBorder="1" applyAlignment="1" applyProtection="1">
      <alignment horizontal="center" vertical="center"/>
      <protection locked="0"/>
    </xf>
    <xf numFmtId="3" fontId="13" fillId="0" borderId="119" xfId="0" applyNumberFormat="1" applyFont="1" applyFill="1" applyBorder="1" applyAlignment="1" applyProtection="1">
      <alignment horizontal="center" vertical="center"/>
      <protection locked="0"/>
    </xf>
    <xf numFmtId="3" fontId="20" fillId="4" borderId="74" xfId="0" applyNumberFormat="1" applyFont="1" applyFill="1" applyBorder="1" applyAlignment="1">
      <alignment horizontal="center" vertical="center"/>
    </xf>
    <xf numFmtId="0" fontId="13" fillId="4" borderId="30" xfId="0" applyFont="1" applyFill="1" applyBorder="1" applyAlignment="1" applyProtection="1">
      <alignment vertical="center"/>
    </xf>
    <xf numFmtId="0" fontId="13" fillId="4" borderId="0" xfId="0" applyFont="1" applyFill="1" applyBorder="1" applyAlignment="1" applyProtection="1">
      <alignment vertical="center"/>
    </xf>
    <xf numFmtId="0" fontId="26" fillId="4" borderId="0" xfId="0" applyFont="1" applyFill="1" applyBorder="1" applyAlignment="1" applyProtection="1">
      <alignment vertical="center"/>
    </xf>
    <xf numFmtId="0" fontId="13" fillId="4" borderId="0" xfId="0" applyFont="1" applyFill="1" applyBorder="1" applyAlignment="1" applyProtection="1">
      <alignment vertical="center" wrapText="1"/>
    </xf>
    <xf numFmtId="0" fontId="13" fillId="0" borderId="50" xfId="0" applyFont="1" applyFill="1" applyBorder="1" applyAlignment="1" applyProtection="1">
      <alignment horizontal="left" vertical="center"/>
      <protection locked="0"/>
    </xf>
    <xf numFmtId="3" fontId="13" fillId="0" borderId="38" xfId="0" applyNumberFormat="1" applyFont="1" applyFill="1" applyBorder="1" applyAlignment="1" applyProtection="1">
      <alignment horizontal="center" vertical="center"/>
      <protection locked="0"/>
    </xf>
    <xf numFmtId="1" fontId="13" fillId="0" borderId="38" xfId="0" applyNumberFormat="1" applyFont="1" applyFill="1" applyBorder="1" applyAlignment="1" applyProtection="1">
      <alignment horizontal="center" vertical="center"/>
      <protection locked="0"/>
    </xf>
    <xf numFmtId="165" fontId="13" fillId="0" borderId="38" xfId="2" applyNumberFormat="1" applyFont="1" applyFill="1" applyBorder="1" applyAlignment="1" applyProtection="1">
      <alignment horizontal="center" vertical="center"/>
      <protection locked="0"/>
    </xf>
    <xf numFmtId="3" fontId="13" fillId="4" borderId="0" xfId="2" applyNumberFormat="1" applyFont="1" applyFill="1" applyBorder="1" applyAlignment="1" applyProtection="1">
      <alignment vertical="center"/>
    </xf>
    <xf numFmtId="3" fontId="13" fillId="0" borderId="122" xfId="0" applyNumberFormat="1" applyFont="1" applyFill="1" applyBorder="1" applyAlignment="1" applyProtection="1">
      <alignment horizontal="center" vertical="center"/>
      <protection locked="0"/>
    </xf>
    <xf numFmtId="0" fontId="13" fillId="0" borderId="45" xfId="0" applyFont="1" applyFill="1" applyBorder="1" applyAlignment="1" applyProtection="1">
      <alignment horizontal="left" vertical="center"/>
      <protection locked="0"/>
    </xf>
    <xf numFmtId="3" fontId="13" fillId="0" borderId="17" xfId="0" applyNumberFormat="1" applyFont="1" applyFill="1" applyBorder="1" applyAlignment="1" applyProtection="1">
      <alignment horizontal="center" vertical="center"/>
      <protection locked="0"/>
    </xf>
    <xf numFmtId="1" fontId="13" fillId="0" borderId="17" xfId="0" applyNumberFormat="1" applyFont="1" applyFill="1" applyBorder="1" applyAlignment="1" applyProtection="1">
      <alignment horizontal="center" vertical="center"/>
      <protection locked="0"/>
    </xf>
    <xf numFmtId="165" fontId="13" fillId="0" borderId="49" xfId="2" applyNumberFormat="1" applyFont="1" applyFill="1" applyBorder="1" applyAlignment="1" applyProtection="1">
      <alignment horizontal="center" vertical="center"/>
      <protection locked="0"/>
    </xf>
    <xf numFmtId="3" fontId="13" fillId="0" borderId="123" xfId="0" applyNumberFormat="1" applyFont="1" applyFill="1" applyBorder="1" applyAlignment="1" applyProtection="1">
      <alignment horizontal="center" vertical="center"/>
      <protection locked="0"/>
    </xf>
    <xf numFmtId="165" fontId="13" fillId="0" borderId="17" xfId="2" applyNumberFormat="1" applyFont="1" applyFill="1" applyBorder="1" applyAlignment="1" applyProtection="1">
      <alignment horizontal="center" vertical="center"/>
      <protection locked="0"/>
    </xf>
    <xf numFmtId="0" fontId="13" fillId="0" borderId="28" xfId="0" applyFont="1" applyFill="1" applyBorder="1" applyAlignment="1" applyProtection="1">
      <alignment horizontal="left" vertical="center"/>
      <protection locked="0"/>
    </xf>
    <xf numFmtId="3" fontId="13" fillId="0" borderId="48" xfId="0" applyNumberFormat="1" applyFont="1" applyFill="1" applyBorder="1" applyAlignment="1" applyProtection="1">
      <alignment horizontal="center" vertical="center"/>
      <protection locked="0"/>
    </xf>
    <xf numFmtId="1" fontId="13" fillId="0" borderId="48" xfId="0" applyNumberFormat="1" applyFont="1" applyFill="1" applyBorder="1" applyAlignment="1" applyProtection="1">
      <alignment horizontal="center" vertical="center"/>
      <protection locked="0"/>
    </xf>
    <xf numFmtId="165" fontId="13" fillId="0" borderId="48" xfId="2" applyNumberFormat="1" applyFont="1" applyFill="1" applyBorder="1" applyAlignment="1" applyProtection="1">
      <alignment horizontal="center" vertical="center"/>
      <protection locked="0"/>
    </xf>
    <xf numFmtId="3" fontId="13" fillId="0" borderId="120" xfId="0" applyNumberFormat="1" applyFont="1" applyFill="1" applyBorder="1" applyAlignment="1" applyProtection="1">
      <alignment horizontal="center" vertical="center"/>
      <protection locked="0"/>
    </xf>
    <xf numFmtId="0" fontId="13" fillId="4" borderId="30" xfId="0" applyFont="1" applyFill="1" applyBorder="1" applyAlignment="1" applyProtection="1">
      <alignment horizontal="left" vertical="center"/>
    </xf>
    <xf numFmtId="3" fontId="20" fillId="4" borderId="43" xfId="0" applyNumberFormat="1" applyFont="1" applyFill="1" applyBorder="1" applyAlignment="1" applyProtection="1">
      <alignment horizontal="center" vertical="center"/>
    </xf>
    <xf numFmtId="3" fontId="13" fillId="4" borderId="6" xfId="0" applyNumberFormat="1" applyFont="1" applyFill="1" applyBorder="1" applyAlignment="1" applyProtection="1">
      <alignment vertical="center"/>
    </xf>
    <xf numFmtId="3" fontId="13" fillId="4" borderId="0" xfId="0" applyNumberFormat="1" applyFont="1" applyFill="1" applyBorder="1" applyAlignment="1" applyProtection="1">
      <alignment vertical="center"/>
    </xf>
    <xf numFmtId="3" fontId="20" fillId="4" borderId="76" xfId="0" applyNumberFormat="1" applyFont="1" applyFill="1" applyBorder="1" applyAlignment="1" applyProtection="1">
      <alignment horizontal="center" vertical="center"/>
    </xf>
    <xf numFmtId="3" fontId="20" fillId="4" borderId="80" xfId="0" applyNumberFormat="1" applyFont="1" applyFill="1" applyBorder="1" applyAlignment="1" applyProtection="1">
      <alignment horizontal="center" vertical="center"/>
    </xf>
    <xf numFmtId="3" fontId="20" fillId="4" borderId="0" xfId="0" applyNumberFormat="1" applyFont="1" applyFill="1" applyBorder="1" applyAlignment="1" applyProtection="1">
      <alignment vertical="center"/>
    </xf>
    <xf numFmtId="3" fontId="20" fillId="4" borderId="121" xfId="0" applyNumberFormat="1" applyFont="1" applyFill="1" applyBorder="1" applyAlignment="1" applyProtection="1">
      <alignment vertical="center"/>
    </xf>
    <xf numFmtId="0" fontId="27" fillId="4" borderId="31" xfId="0" applyFont="1" applyFill="1" applyBorder="1" applyAlignment="1" applyProtection="1">
      <alignment horizontal="center" vertical="center"/>
    </xf>
    <xf numFmtId="0" fontId="27" fillId="4" borderId="22" xfId="0" applyFont="1" applyFill="1" applyBorder="1" applyAlignment="1" applyProtection="1">
      <alignment vertical="center"/>
    </xf>
    <xf numFmtId="37" fontId="27" fillId="4" borderId="22" xfId="0" applyNumberFormat="1" applyFont="1" applyFill="1" applyBorder="1" applyAlignment="1" applyProtection="1">
      <alignment vertical="center"/>
    </xf>
    <xf numFmtId="165" fontId="27" fillId="4" borderId="22" xfId="2" applyNumberFormat="1" applyFont="1" applyFill="1" applyBorder="1" applyAlignment="1" applyProtection="1">
      <alignment vertical="center"/>
    </xf>
    <xf numFmtId="37" fontId="13" fillId="4" borderId="22" xfId="0" applyNumberFormat="1" applyFont="1" applyFill="1" applyBorder="1" applyAlignment="1" applyProtection="1">
      <alignment vertical="center"/>
    </xf>
    <xf numFmtId="37" fontId="13" fillId="4" borderId="23" xfId="0" applyNumberFormat="1" applyFont="1" applyFill="1" applyBorder="1" applyAlignment="1" applyProtection="1">
      <alignment vertical="center"/>
    </xf>
    <xf numFmtId="0" fontId="13" fillId="4" borderId="0" xfId="0" applyFont="1" applyFill="1" applyBorder="1" applyAlignment="1">
      <alignment vertical="center"/>
    </xf>
    <xf numFmtId="3" fontId="20" fillId="4" borderId="12" xfId="0" applyNumberFormat="1" applyFont="1" applyFill="1" applyBorder="1" applyAlignment="1" applyProtection="1">
      <alignment horizontal="center"/>
    </xf>
    <xf numFmtId="0" fontId="13" fillId="0" borderId="0" xfId="4" applyFont="1" applyFill="1" applyBorder="1" applyAlignment="1" applyProtection="1">
      <alignment vertical="center"/>
    </xf>
    <xf numFmtId="0" fontId="23" fillId="4" borderId="30" xfId="5" quotePrefix="1" applyFont="1" applyFill="1" applyBorder="1" applyAlignment="1" applyProtection="1">
      <alignment vertical="center"/>
    </xf>
    <xf numFmtId="0" fontId="25" fillId="4" borderId="0" xfId="5" applyFont="1" applyFill="1" applyBorder="1" applyAlignment="1" applyProtection="1">
      <alignment horizontal="left" vertical="center"/>
    </xf>
    <xf numFmtId="3" fontId="23" fillId="4" borderId="0" xfId="5" applyNumberFormat="1" applyFont="1" applyFill="1" applyBorder="1" applyAlignment="1" applyProtection="1">
      <alignment horizontal="center" vertical="center"/>
    </xf>
    <xf numFmtId="0" fontId="20" fillId="4" borderId="0" xfId="5" applyFont="1" applyFill="1" applyBorder="1" applyAlignment="1" applyProtection="1">
      <alignment vertical="center"/>
    </xf>
    <xf numFmtId="0" fontId="25" fillId="4" borderId="30" xfId="5" applyFont="1" applyFill="1" applyBorder="1" applyAlignment="1" applyProtection="1">
      <alignment vertical="center"/>
    </xf>
    <xf numFmtId="2" fontId="13" fillId="4" borderId="30" xfId="0" applyNumberFormat="1" applyFont="1" applyFill="1" applyBorder="1" applyAlignment="1">
      <alignment horizontal="right"/>
    </xf>
    <xf numFmtId="2" fontId="20" fillId="4" borderId="33" xfId="0" applyNumberFormat="1" applyFont="1" applyFill="1" applyBorder="1" applyAlignment="1" applyProtection="1">
      <alignment horizontal="center"/>
    </xf>
    <xf numFmtId="3" fontId="13" fillId="4" borderId="0" xfId="4" applyNumberFormat="1" applyFont="1" applyFill="1" applyBorder="1" applyAlignment="1" applyProtection="1">
      <alignment horizontal="center" vertical="center"/>
    </xf>
    <xf numFmtId="3" fontId="13" fillId="4" borderId="12" xfId="0" applyNumberFormat="1" applyFont="1" applyFill="1" applyBorder="1" applyAlignment="1">
      <alignment horizontal="center"/>
    </xf>
    <xf numFmtId="0" fontId="20" fillId="0" borderId="0" xfId="4" applyFont="1" applyFill="1" applyBorder="1" applyAlignment="1" applyProtection="1">
      <alignment vertical="center"/>
    </xf>
    <xf numFmtId="0" fontId="13" fillId="4" borderId="55" xfId="0" applyFont="1" applyFill="1" applyBorder="1" applyAlignment="1" applyProtection="1">
      <alignment horizontal="left"/>
    </xf>
    <xf numFmtId="0" fontId="13" fillId="4" borderId="76" xfId="0" applyFont="1" applyFill="1" applyBorder="1" applyProtection="1"/>
    <xf numFmtId="0" fontId="20" fillId="4" borderId="67" xfId="0" applyFont="1" applyFill="1" applyBorder="1" applyAlignment="1" applyProtection="1">
      <alignment horizontal="center" vertical="center" wrapText="1"/>
    </xf>
    <xf numFmtId="3" fontId="20" fillId="4" borderId="42" xfId="0" applyNumberFormat="1" applyFont="1" applyFill="1" applyBorder="1" applyAlignment="1" applyProtection="1">
      <alignment horizontal="center" vertical="center" wrapText="1"/>
    </xf>
    <xf numFmtId="3" fontId="20" fillId="4" borderId="16" xfId="0" applyNumberFormat="1" applyFont="1" applyFill="1" applyBorder="1" applyAlignment="1" applyProtection="1">
      <alignment horizontal="center" vertical="center"/>
    </xf>
    <xf numFmtId="0" fontId="13" fillId="0" borderId="0" xfId="4" applyFont="1" applyFill="1" applyBorder="1" applyAlignment="1" applyProtection="1">
      <alignment horizontal="center" vertical="center"/>
    </xf>
    <xf numFmtId="0" fontId="28" fillId="4" borderId="113" xfId="0" applyFont="1" applyFill="1" applyBorder="1" applyAlignment="1" applyProtection="1">
      <alignment horizontal="center"/>
      <protection locked="0"/>
    </xf>
    <xf numFmtId="3" fontId="29" fillId="4" borderId="86" xfId="0" applyNumberFormat="1" applyFont="1" applyFill="1" applyBorder="1" applyAlignment="1" applyProtection="1">
      <alignment horizontal="center"/>
      <protection locked="0"/>
    </xf>
    <xf numFmtId="3" fontId="13" fillId="4" borderId="91" xfId="0" applyNumberFormat="1" applyFont="1" applyFill="1" applyBorder="1" applyAlignment="1" applyProtection="1">
      <alignment horizontal="center"/>
    </xf>
    <xf numFmtId="0" fontId="28" fillId="0" borderId="114" xfId="0" applyFont="1" applyFill="1" applyBorder="1" applyAlignment="1" applyProtection="1">
      <alignment horizontal="center"/>
      <protection locked="0"/>
    </xf>
    <xf numFmtId="3" fontId="29" fillId="0" borderId="112" xfId="0" applyNumberFormat="1" applyFont="1" applyFill="1" applyBorder="1" applyAlignment="1" applyProtection="1">
      <alignment horizontal="center"/>
      <protection locked="0"/>
    </xf>
    <xf numFmtId="3" fontId="29" fillId="0" borderId="83" xfId="0" applyNumberFormat="1" applyFont="1" applyFill="1" applyBorder="1" applyAlignment="1" applyProtection="1">
      <alignment horizontal="center"/>
      <protection locked="0"/>
    </xf>
    <xf numFmtId="3" fontId="13" fillId="4" borderId="92" xfId="0" applyNumberFormat="1" applyFont="1" applyFill="1" applyBorder="1" applyAlignment="1" applyProtection="1">
      <alignment horizontal="center"/>
    </xf>
    <xf numFmtId="0" fontId="13" fillId="0" borderId="12" xfId="4" applyFont="1" applyFill="1" applyBorder="1" applyAlignment="1" applyProtection="1">
      <alignment vertical="center"/>
    </xf>
    <xf numFmtId="0" fontId="20" fillId="4" borderId="72" xfId="0" applyFont="1" applyFill="1" applyBorder="1" applyAlignment="1" applyProtection="1">
      <alignment horizontal="center"/>
    </xf>
    <xf numFmtId="0" fontId="13" fillId="4" borderId="89" xfId="0" applyFont="1" applyFill="1" applyBorder="1" applyAlignment="1" applyProtection="1"/>
    <xf numFmtId="0" fontId="28" fillId="4" borderId="89" xfId="0" applyFont="1" applyFill="1" applyBorder="1" applyAlignment="1" applyProtection="1">
      <alignment horizontal="center"/>
      <protection locked="0"/>
    </xf>
    <xf numFmtId="3" fontId="29" fillId="4" borderId="89" xfId="0" applyNumberFormat="1" applyFont="1" applyFill="1" applyBorder="1" applyAlignment="1" applyProtection="1">
      <alignment horizontal="center"/>
      <protection locked="0"/>
    </xf>
    <xf numFmtId="3" fontId="13" fillId="4" borderId="95" xfId="0" applyNumberFormat="1" applyFont="1" applyFill="1" applyBorder="1" applyAlignment="1" applyProtection="1">
      <alignment horizontal="center"/>
    </xf>
    <xf numFmtId="0" fontId="13" fillId="4" borderId="90" xfId="0" applyFont="1" applyFill="1" applyBorder="1" applyAlignment="1" applyProtection="1"/>
    <xf numFmtId="3" fontId="13" fillId="4" borderId="0" xfId="0" applyNumberFormat="1" applyFont="1" applyFill="1" applyBorder="1" applyAlignment="1" applyProtection="1">
      <alignment horizontal="center"/>
    </xf>
    <xf numFmtId="0" fontId="13" fillId="4" borderId="0" xfId="0" quotePrefix="1" applyFont="1" applyFill="1" applyBorder="1" applyAlignment="1" applyProtection="1">
      <alignment horizontal="left"/>
    </xf>
    <xf numFmtId="0" fontId="28" fillId="4" borderId="85" xfId="0" applyFont="1" applyFill="1" applyBorder="1" applyAlignment="1" applyProtection="1">
      <alignment horizontal="center"/>
      <protection locked="0"/>
    </xf>
    <xf numFmtId="0" fontId="13" fillId="4" borderId="0" xfId="0" applyFont="1" applyFill="1" applyBorder="1" applyProtection="1"/>
    <xf numFmtId="0" fontId="13" fillId="4" borderId="0" xfId="0" applyFont="1" applyFill="1" applyBorder="1" applyAlignment="1" applyProtection="1">
      <alignment horizontal="center"/>
    </xf>
    <xf numFmtId="0" fontId="13" fillId="4" borderId="31" xfId="0" applyFont="1" applyFill="1" applyBorder="1" applyAlignment="1" applyProtection="1">
      <alignment horizontal="left"/>
    </xf>
    <xf numFmtId="0" fontId="13" fillId="4" borderId="22" xfId="0" applyFont="1" applyFill="1" applyBorder="1" applyProtection="1"/>
    <xf numFmtId="0" fontId="13" fillId="0" borderId="0" xfId="0" applyFont="1" applyFill="1" applyAlignment="1" applyProtection="1">
      <alignment horizontal="left"/>
    </xf>
    <xf numFmtId="0" fontId="13" fillId="0" borderId="0" xfId="0" applyFont="1" applyProtection="1"/>
    <xf numFmtId="0" fontId="13" fillId="0" borderId="0" xfId="0" applyFont="1" applyAlignment="1" applyProtection="1">
      <alignment horizontal="center"/>
    </xf>
    <xf numFmtId="3" fontId="13" fillId="0" borderId="0" xfId="0" applyNumberFormat="1" applyFont="1" applyAlignment="1" applyProtection="1">
      <alignment horizontal="center"/>
    </xf>
    <xf numFmtId="3" fontId="13" fillId="0" borderId="0" xfId="4" applyNumberFormat="1" applyFont="1" applyFill="1" applyBorder="1" applyAlignment="1" applyProtection="1">
      <alignment horizontal="center" vertical="center"/>
    </xf>
    <xf numFmtId="0" fontId="20" fillId="4" borderId="107" xfId="0" applyFont="1" applyFill="1" applyBorder="1" applyAlignment="1" applyProtection="1">
      <alignment horizontal="center"/>
    </xf>
    <xf numFmtId="0" fontId="20" fillId="4" borderId="108" xfId="0" applyFont="1" applyFill="1" applyBorder="1" applyAlignment="1" applyProtection="1">
      <alignment horizontal="center"/>
    </xf>
    <xf numFmtId="3" fontId="29" fillId="4" borderId="111" xfId="0" applyNumberFormat="1" applyFont="1" applyFill="1" applyBorder="1" applyAlignment="1" applyProtection="1">
      <alignment horizontal="center"/>
      <protection locked="0"/>
    </xf>
    <xf numFmtId="3" fontId="29" fillId="4" borderId="109" xfId="0" applyNumberFormat="1" applyFont="1" applyFill="1" applyBorder="1" applyAlignment="1" applyProtection="1">
      <alignment horizontal="center"/>
      <protection locked="0"/>
    </xf>
    <xf numFmtId="3" fontId="13" fillId="4" borderId="110" xfId="0" applyNumberFormat="1" applyFont="1" applyFill="1" applyBorder="1" applyAlignment="1" applyProtection="1">
      <alignment horizontal="center"/>
    </xf>
    <xf numFmtId="0" fontId="13" fillId="0" borderId="30" xfId="4" applyFont="1" applyFill="1" applyBorder="1" applyAlignment="1" applyProtection="1">
      <alignment vertical="center"/>
    </xf>
    <xf numFmtId="0" fontId="14" fillId="0" borderId="0" xfId="0" applyFont="1"/>
    <xf numFmtId="3" fontId="20" fillId="4" borderId="4" xfId="0" applyNumberFormat="1" applyFont="1" applyFill="1" applyBorder="1" applyAlignment="1" applyProtection="1">
      <alignment horizontal="center"/>
    </xf>
    <xf numFmtId="0" fontId="16" fillId="4" borderId="53" xfId="0" applyFont="1" applyFill="1" applyBorder="1" applyAlignment="1">
      <alignment horizontal="left" vertical="center"/>
    </xf>
    <xf numFmtId="0" fontId="14" fillId="0" borderId="0" xfId="0" applyFont="1" applyAlignment="1">
      <alignment horizontal="center"/>
    </xf>
    <xf numFmtId="2" fontId="23" fillId="4" borderId="0" xfId="5" applyNumberFormat="1" applyFont="1" applyFill="1" applyBorder="1" applyAlignment="1" applyProtection="1">
      <alignment horizontal="center" vertical="center"/>
    </xf>
    <xf numFmtId="1" fontId="23" fillId="4" borderId="0" xfId="5" applyNumberFormat="1" applyFont="1" applyFill="1" applyBorder="1" applyAlignment="1" applyProtection="1">
      <alignment vertical="center"/>
    </xf>
    <xf numFmtId="166" fontId="13" fillId="4" borderId="0" xfId="5" applyNumberFormat="1" applyFont="1" applyFill="1" applyBorder="1" applyAlignment="1" applyProtection="1">
      <alignment vertical="center"/>
    </xf>
    <xf numFmtId="3" fontId="13" fillId="0" borderId="0" xfId="5" applyNumberFormat="1" applyFont="1" applyBorder="1" applyAlignment="1" applyProtection="1">
      <alignment horizontal="center" vertical="center"/>
    </xf>
    <xf numFmtId="0" fontId="13" fillId="4" borderId="0" xfId="3" applyFont="1" applyFill="1" applyBorder="1" applyAlignment="1" applyProtection="1">
      <alignment horizontal="right" vertical="center"/>
    </xf>
    <xf numFmtId="0" fontId="20" fillId="4" borderId="15" xfId="0" quotePrefix="1" applyFont="1" applyFill="1" applyBorder="1" applyAlignment="1" applyProtection="1">
      <alignment horizontal="center"/>
    </xf>
    <xf numFmtId="0" fontId="13" fillId="4" borderId="15" xfId="0" applyFont="1" applyFill="1" applyBorder="1" applyAlignment="1" applyProtection="1">
      <alignment horizontal="left"/>
    </xf>
    <xf numFmtId="3" fontId="13" fillId="4" borderId="15" xfId="0" applyNumberFormat="1" applyFont="1" applyFill="1" applyBorder="1" applyAlignment="1" applyProtection="1">
      <alignment horizontal="center"/>
    </xf>
    <xf numFmtId="0" fontId="22" fillId="4" borderId="15" xfId="0" quotePrefix="1" applyFont="1" applyFill="1" applyBorder="1" applyAlignment="1" applyProtection="1">
      <alignment horizontal="center"/>
    </xf>
    <xf numFmtId="0" fontId="13" fillId="4" borderId="0" xfId="0" quotePrefix="1" applyFont="1" applyFill="1" applyBorder="1" applyAlignment="1" applyProtection="1">
      <alignment horizontal="right"/>
    </xf>
    <xf numFmtId="9" fontId="13" fillId="4" borderId="42" xfId="2" applyFont="1" applyFill="1" applyBorder="1" applyAlignment="1" applyProtection="1">
      <alignment horizontal="center"/>
    </xf>
    <xf numFmtId="9" fontId="13" fillId="4" borderId="33" xfId="2" applyFont="1" applyFill="1" applyBorder="1" applyAlignment="1" applyProtection="1">
      <alignment horizontal="center"/>
    </xf>
    <xf numFmtId="0" fontId="20" fillId="4" borderId="20" xfId="0" applyFont="1" applyFill="1" applyBorder="1" applyAlignment="1" applyProtection="1">
      <alignment horizontal="center"/>
    </xf>
    <xf numFmtId="0" fontId="20" fillId="4" borderId="4" xfId="0" applyFont="1" applyFill="1" applyBorder="1" applyAlignment="1" applyProtection="1">
      <alignment horizontal="left"/>
    </xf>
    <xf numFmtId="0" fontId="12" fillId="4" borderId="5" xfId="0" quotePrefix="1" applyFont="1" applyFill="1" applyBorder="1" applyAlignment="1" applyProtection="1">
      <alignment horizontal="center"/>
    </xf>
    <xf numFmtId="9" fontId="20" fillId="4" borderId="33" xfId="2" applyFont="1" applyFill="1" applyBorder="1" applyAlignment="1" applyProtection="1">
      <alignment horizontal="center"/>
    </xf>
    <xf numFmtId="0" fontId="13" fillId="4" borderId="0" xfId="0" applyFont="1" applyFill="1" applyBorder="1" applyAlignment="1" applyProtection="1">
      <alignment horizontal="left"/>
    </xf>
    <xf numFmtId="0" fontId="13" fillId="4" borderId="0" xfId="0" quotePrefix="1" applyFont="1" applyFill="1" applyBorder="1" applyAlignment="1" applyProtection="1">
      <alignment horizontal="center"/>
    </xf>
    <xf numFmtId="0" fontId="22" fillId="4" borderId="0" xfId="0" quotePrefix="1" applyFont="1" applyFill="1" applyBorder="1" applyAlignment="1" applyProtection="1">
      <alignment horizontal="center"/>
    </xf>
    <xf numFmtId="3" fontId="13" fillId="4" borderId="0" xfId="0" applyNumberFormat="1" applyFont="1" applyFill="1" applyBorder="1" applyAlignment="1" applyProtection="1">
      <alignment horizontal="center"/>
      <protection locked="0"/>
    </xf>
    <xf numFmtId="0" fontId="13" fillId="4" borderId="98" xfId="0" applyFont="1" applyFill="1" applyBorder="1" applyAlignment="1" applyProtection="1">
      <alignment horizontal="center" vertical="center"/>
    </xf>
    <xf numFmtId="0" fontId="28" fillId="0" borderId="87" xfId="0" applyFont="1" applyFill="1" applyBorder="1" applyAlignment="1" applyProtection="1">
      <alignment horizontal="center"/>
      <protection locked="0"/>
    </xf>
    <xf numFmtId="0" fontId="28" fillId="4" borderId="96" xfId="0" applyFont="1" applyFill="1" applyBorder="1" applyAlignment="1" applyProtection="1">
      <alignment horizontal="center"/>
      <protection locked="0"/>
    </xf>
    <xf numFmtId="0" fontId="13" fillId="4" borderId="23" xfId="0" applyFont="1" applyFill="1" applyBorder="1" applyAlignment="1" applyProtection="1">
      <alignment horizontal="center"/>
    </xf>
    <xf numFmtId="0" fontId="14" fillId="4" borderId="0" xfId="0" applyFont="1" applyFill="1" applyBorder="1" applyAlignment="1">
      <alignment vertical="center"/>
    </xf>
    <xf numFmtId="9" fontId="20" fillId="4" borderId="0" xfId="2" applyFont="1" applyFill="1" applyBorder="1" applyAlignment="1" applyProtection="1">
      <alignment horizontal="center"/>
    </xf>
    <xf numFmtId="9" fontId="13" fillId="4" borderId="33" xfId="0" applyNumberFormat="1" applyFont="1" applyFill="1" applyBorder="1" applyAlignment="1" applyProtection="1">
      <alignment horizontal="center"/>
    </xf>
    <xf numFmtId="0" fontId="20" fillId="4" borderId="0" xfId="0" quotePrefix="1" applyFont="1" applyFill="1" applyBorder="1" applyAlignment="1" applyProtection="1">
      <alignment horizontal="center"/>
    </xf>
    <xf numFmtId="0" fontId="20" fillId="4" borderId="20" xfId="0" quotePrefix="1" applyFont="1" applyFill="1" applyBorder="1" applyAlignment="1" applyProtection="1">
      <alignment horizontal="center"/>
    </xf>
    <xf numFmtId="0" fontId="20" fillId="4" borderId="59" xfId="0" quotePrefix="1" applyFont="1" applyFill="1" applyBorder="1" applyAlignment="1" applyProtection="1">
      <alignment horizontal="center"/>
    </xf>
    <xf numFmtId="0" fontId="13" fillId="4" borderId="59" xfId="0" applyFont="1" applyFill="1" applyBorder="1" applyAlignment="1" applyProtection="1">
      <alignment horizontal="left"/>
    </xf>
    <xf numFmtId="3" fontId="13" fillId="4" borderId="59" xfId="0" applyNumberFormat="1" applyFont="1" applyFill="1" applyBorder="1" applyAlignment="1" applyProtection="1">
      <alignment horizontal="center"/>
    </xf>
    <xf numFmtId="0" fontId="22" fillId="4" borderId="59" xfId="0" quotePrefix="1" applyFont="1" applyFill="1" applyBorder="1" applyAlignment="1" applyProtection="1">
      <alignment horizontal="center"/>
    </xf>
    <xf numFmtId="0" fontId="12" fillId="4" borderId="0" xfId="0" applyFont="1" applyFill="1" applyBorder="1" applyAlignment="1" applyProtection="1"/>
    <xf numFmtId="9" fontId="14" fillId="0" borderId="0" xfId="2" applyFont="1"/>
    <xf numFmtId="0" fontId="23" fillId="4" borderId="71" xfId="5" quotePrefix="1" applyFont="1" applyFill="1" applyBorder="1" applyAlignment="1" applyProtection="1">
      <alignment vertical="center"/>
    </xf>
    <xf numFmtId="0" fontId="13" fillId="4" borderId="82" xfId="5" applyFont="1" applyFill="1" applyBorder="1" applyAlignment="1" applyProtection="1">
      <alignment vertical="center"/>
    </xf>
    <xf numFmtId="0" fontId="23" fillId="4" borderId="71" xfId="5" applyFont="1" applyFill="1" applyBorder="1" applyAlignment="1" applyProtection="1">
      <alignment vertical="center"/>
    </xf>
    <xf numFmtId="0" fontId="14" fillId="4" borderId="82" xfId="0" applyFont="1" applyFill="1" applyBorder="1"/>
    <xf numFmtId="0" fontId="15" fillId="4" borderId="82" xfId="0" applyFont="1" applyFill="1" applyBorder="1" applyAlignment="1">
      <alignment horizontal="center" vertical="center"/>
    </xf>
    <xf numFmtId="0" fontId="13" fillId="4" borderId="71" xfId="0" applyFont="1" applyFill="1" applyBorder="1" applyProtection="1"/>
    <xf numFmtId="0" fontId="13" fillId="4" borderId="82" xfId="0" applyFont="1" applyFill="1" applyBorder="1" applyProtection="1"/>
    <xf numFmtId="0" fontId="13" fillId="4" borderId="71" xfId="0" applyFont="1" applyFill="1" applyBorder="1" applyAlignment="1" applyProtection="1">
      <alignment horizontal="left"/>
    </xf>
    <xf numFmtId="0" fontId="13" fillId="4" borderId="82" xfId="0" applyFont="1" applyFill="1" applyBorder="1" applyAlignment="1" applyProtection="1">
      <alignment horizontal="left"/>
    </xf>
    <xf numFmtId="0" fontId="13" fillId="4" borderId="126" xfId="0" applyFont="1" applyFill="1" applyBorder="1" applyAlignment="1" applyProtection="1">
      <alignment horizontal="left"/>
    </xf>
    <xf numFmtId="0" fontId="13" fillId="4" borderId="94" xfId="0" applyFont="1" applyFill="1" applyBorder="1" applyAlignment="1" applyProtection="1">
      <alignment horizontal="left"/>
    </xf>
    <xf numFmtId="0" fontId="14" fillId="4" borderId="0" xfId="0" applyFont="1" applyFill="1" applyBorder="1" applyAlignment="1">
      <alignment horizontal="center"/>
    </xf>
    <xf numFmtId="0" fontId="14" fillId="4" borderId="0" xfId="0" applyFont="1" applyFill="1" applyBorder="1"/>
    <xf numFmtId="9" fontId="14" fillId="4" borderId="0" xfId="2" applyFont="1" applyFill="1" applyBorder="1"/>
    <xf numFmtId="0" fontId="12" fillId="4" borderId="0" xfId="0" applyFont="1" applyFill="1" applyBorder="1" applyAlignment="1" applyProtection="1">
      <alignment horizontal="right"/>
    </xf>
    <xf numFmtId="9" fontId="16" fillId="4" borderId="0" xfId="2" applyFont="1" applyFill="1" applyBorder="1" applyAlignment="1">
      <alignment horizontal="center"/>
    </xf>
    <xf numFmtId="0" fontId="12" fillId="4" borderId="62" xfId="0" applyFont="1" applyFill="1" applyBorder="1" applyAlignment="1" applyProtection="1">
      <alignment horizontal="right"/>
    </xf>
    <xf numFmtId="3" fontId="13" fillId="4" borderId="88" xfId="0" applyNumberFormat="1" applyFont="1" applyFill="1" applyBorder="1" applyAlignment="1" applyProtection="1">
      <alignment horizontal="center"/>
    </xf>
    <xf numFmtId="3" fontId="13" fillId="4" borderId="84" xfId="0" applyNumberFormat="1" applyFont="1" applyFill="1" applyBorder="1" applyAlignment="1" applyProtection="1">
      <alignment horizontal="center"/>
    </xf>
    <xf numFmtId="3" fontId="13" fillId="4" borderId="89" xfId="0" applyNumberFormat="1" applyFont="1" applyFill="1" applyBorder="1" applyAlignment="1" applyProtection="1">
      <alignment horizontal="center"/>
    </xf>
    <xf numFmtId="3" fontId="20" fillId="4" borderId="84" xfId="0" applyNumberFormat="1" applyFont="1" applyFill="1" applyBorder="1" applyAlignment="1" applyProtection="1">
      <alignment horizontal="center"/>
    </xf>
    <xf numFmtId="3" fontId="20" fillId="4" borderId="83" xfId="0" applyNumberFormat="1" applyFont="1" applyFill="1" applyBorder="1" applyAlignment="1" applyProtection="1">
      <alignment horizontal="center"/>
    </xf>
    <xf numFmtId="3" fontId="20" fillId="4" borderId="89" xfId="0" applyNumberFormat="1" applyFont="1" applyFill="1" applyBorder="1" applyAlignment="1" applyProtection="1">
      <alignment horizontal="center"/>
    </xf>
    <xf numFmtId="0" fontId="14" fillId="4" borderId="71" xfId="0" applyFont="1" applyFill="1" applyBorder="1" applyAlignment="1">
      <alignment vertical="center"/>
    </xf>
    <xf numFmtId="3" fontId="20" fillId="4" borderId="127" xfId="0" applyNumberFormat="1" applyFont="1" applyFill="1" applyBorder="1" applyAlignment="1" applyProtection="1">
      <alignment horizontal="center"/>
    </xf>
    <xf numFmtId="3" fontId="13" fillId="4" borderId="127" xfId="0" applyNumberFormat="1" applyFont="1" applyFill="1" applyBorder="1" applyAlignment="1" applyProtection="1">
      <alignment horizontal="center"/>
    </xf>
    <xf numFmtId="0" fontId="14" fillId="4" borderId="126" xfId="0" applyFont="1" applyFill="1" applyBorder="1" applyAlignment="1">
      <alignment vertical="center"/>
    </xf>
    <xf numFmtId="3" fontId="20" fillId="4" borderId="129" xfId="0" applyNumberFormat="1" applyFont="1" applyFill="1" applyBorder="1" applyAlignment="1" applyProtection="1">
      <alignment horizontal="center"/>
    </xf>
    <xf numFmtId="3" fontId="20" fillId="4" borderId="90" xfId="0" applyNumberFormat="1" applyFont="1" applyFill="1" applyBorder="1" applyAlignment="1" applyProtection="1">
      <alignment horizontal="center"/>
    </xf>
    <xf numFmtId="0" fontId="16" fillId="4" borderId="71" xfId="0" applyFont="1" applyFill="1" applyBorder="1" applyAlignment="1">
      <alignment vertical="center"/>
    </xf>
    <xf numFmtId="3" fontId="13" fillId="0" borderId="41" xfId="0" applyNumberFormat="1" applyFont="1" applyFill="1" applyBorder="1" applyAlignment="1" applyProtection="1">
      <alignment horizontal="center" vertical="center"/>
      <protection locked="0"/>
    </xf>
    <xf numFmtId="3" fontId="13" fillId="0" borderId="130" xfId="0" applyNumberFormat="1" applyFont="1" applyFill="1" applyBorder="1" applyAlignment="1" applyProtection="1">
      <alignment horizontal="center" vertical="center"/>
      <protection locked="0"/>
    </xf>
    <xf numFmtId="0" fontId="20" fillId="4" borderId="116" xfId="0" applyFont="1" applyFill="1" applyBorder="1" applyAlignment="1">
      <alignment vertical="center" wrapText="1"/>
    </xf>
    <xf numFmtId="0" fontId="30" fillId="0" borderId="0" xfId="0" applyFont="1" applyAlignment="1"/>
    <xf numFmtId="0" fontId="6" fillId="0" borderId="0" xfId="0" applyFont="1"/>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3" fontId="13" fillId="2" borderId="84" xfId="0" applyNumberFormat="1" applyFont="1" applyFill="1" applyBorder="1" applyAlignment="1" applyProtection="1">
      <alignment horizontal="center"/>
      <protection locked="0"/>
    </xf>
    <xf numFmtId="3" fontId="13" fillId="2" borderId="128" xfId="0" applyNumberFormat="1" applyFont="1" applyFill="1" applyBorder="1" applyAlignment="1" applyProtection="1">
      <alignment horizontal="center"/>
      <protection locked="0"/>
    </xf>
    <xf numFmtId="14" fontId="20" fillId="4" borderId="12" xfId="1" applyNumberFormat="1" applyFont="1" applyFill="1" applyBorder="1" applyAlignment="1" applyProtection="1">
      <alignment horizontal="center" vertical="center"/>
    </xf>
    <xf numFmtId="3" fontId="20" fillId="4" borderId="0" xfId="0" applyNumberFormat="1" applyFont="1" applyFill="1" applyBorder="1" applyAlignment="1" applyProtection="1">
      <alignment horizontal="center" vertical="center"/>
    </xf>
    <xf numFmtId="0" fontId="14" fillId="0" borderId="70" xfId="0" applyFont="1" applyFill="1" applyBorder="1" applyAlignment="1" applyProtection="1">
      <alignment vertical="center" wrapText="1"/>
      <protection locked="0"/>
    </xf>
    <xf numFmtId="3" fontId="20" fillId="4" borderId="47" xfId="0" applyNumberFormat="1" applyFont="1" applyFill="1" applyBorder="1" applyAlignment="1" applyProtection="1">
      <alignment horizontal="center" vertical="center" textRotation="90" wrapText="1"/>
    </xf>
    <xf numFmtId="3" fontId="20" fillId="4" borderId="29" xfId="0" quotePrefix="1" applyNumberFormat="1" applyFont="1" applyFill="1" applyBorder="1" applyAlignment="1" applyProtection="1">
      <alignment horizontal="center" vertical="center"/>
    </xf>
    <xf numFmtId="3" fontId="20" fillId="4" borderId="61" xfId="0" applyNumberFormat="1" applyFont="1" applyFill="1" applyBorder="1" applyAlignment="1" applyProtection="1">
      <alignment horizontal="center" vertical="center"/>
    </xf>
    <xf numFmtId="3" fontId="20" fillId="4" borderId="68" xfId="0" applyNumberFormat="1" applyFont="1" applyFill="1" applyBorder="1" applyAlignment="1" applyProtection="1">
      <alignment horizontal="center" vertical="center"/>
    </xf>
    <xf numFmtId="3" fontId="20" fillId="4" borderId="118" xfId="0" applyNumberFormat="1" applyFont="1" applyFill="1" applyBorder="1" applyAlignment="1" applyProtection="1">
      <alignment horizontal="center" vertical="center"/>
    </xf>
    <xf numFmtId="3" fontId="20" fillId="4" borderId="23" xfId="0" applyNumberFormat="1" applyFont="1" applyFill="1" applyBorder="1" applyAlignment="1" applyProtection="1">
      <alignment horizontal="center" vertical="center"/>
    </xf>
    <xf numFmtId="0" fontId="13" fillId="0" borderId="88" xfId="0" applyFont="1" applyFill="1" applyBorder="1" applyAlignment="1" applyProtection="1">
      <alignment horizontal="left"/>
      <protection locked="0"/>
    </xf>
    <xf numFmtId="0" fontId="13" fillId="0" borderId="84" xfId="0" applyFont="1" applyFill="1" applyBorder="1" applyAlignment="1" applyProtection="1">
      <alignment horizontal="center"/>
      <protection locked="0"/>
    </xf>
    <xf numFmtId="0" fontId="13" fillId="0" borderId="72" xfId="0" applyFont="1" applyFill="1" applyBorder="1" applyAlignment="1" applyProtection="1">
      <protection locked="0"/>
    </xf>
    <xf numFmtId="0" fontId="13" fillId="4" borderId="90" xfId="0" applyFont="1" applyFill="1" applyBorder="1" applyAlignment="1" applyProtection="1">
      <protection locked="0"/>
    </xf>
    <xf numFmtId="0" fontId="13" fillId="2" borderId="72" xfId="0" applyFont="1" applyFill="1" applyBorder="1" applyAlignment="1" applyProtection="1">
      <protection locked="0"/>
    </xf>
    <xf numFmtId="0" fontId="13" fillId="4" borderId="59" xfId="1" quotePrefix="1" applyFont="1" applyFill="1" applyBorder="1" applyAlignment="1" applyProtection="1">
      <alignment horizontal="left" vertical="center"/>
    </xf>
    <xf numFmtId="0" fontId="13" fillId="4" borderId="60" xfId="1" quotePrefix="1" applyFont="1" applyFill="1" applyBorder="1" applyAlignment="1" applyProtection="1">
      <alignment horizontal="left" vertical="center"/>
    </xf>
    <xf numFmtId="9" fontId="13" fillId="4" borderId="0" xfId="2" applyFont="1" applyFill="1" applyBorder="1" applyAlignment="1" applyProtection="1">
      <alignment horizontal="center"/>
    </xf>
    <xf numFmtId="0" fontId="13" fillId="4" borderId="131" xfId="0" applyFont="1" applyFill="1" applyBorder="1" applyAlignment="1" applyProtection="1">
      <alignment horizontal="left"/>
    </xf>
    <xf numFmtId="0" fontId="20" fillId="4" borderId="131" xfId="0" quotePrefix="1" applyFont="1" applyFill="1" applyBorder="1" applyAlignment="1" applyProtection="1">
      <alignment horizontal="center"/>
    </xf>
    <xf numFmtId="0" fontId="13" fillId="4" borderId="132" xfId="0" applyFont="1" applyFill="1" applyBorder="1" applyProtection="1"/>
    <xf numFmtId="0" fontId="20" fillId="4" borderId="4" xfId="0" quotePrefix="1" applyFont="1" applyFill="1" applyBorder="1" applyAlignment="1" applyProtection="1">
      <alignment horizontal="center"/>
    </xf>
    <xf numFmtId="0" fontId="13" fillId="4" borderId="4" xfId="0" applyFont="1" applyFill="1" applyBorder="1" applyAlignment="1" applyProtection="1">
      <alignment horizontal="left"/>
    </xf>
    <xf numFmtId="9" fontId="13" fillId="0" borderId="20" xfId="2" applyFont="1" applyFill="1" applyBorder="1" applyAlignment="1" applyProtection="1">
      <alignment horizontal="center"/>
      <protection locked="0"/>
    </xf>
    <xf numFmtId="0" fontId="22" fillId="4" borderId="19" xfId="0" quotePrefix="1" applyFont="1" applyFill="1" applyBorder="1" applyAlignment="1" applyProtection="1">
      <alignment horizontal="center"/>
    </xf>
    <xf numFmtId="0" fontId="22" fillId="4" borderId="101" xfId="0" quotePrefix="1" applyFont="1" applyFill="1" applyBorder="1" applyAlignment="1" applyProtection="1">
      <alignment horizontal="center"/>
    </xf>
    <xf numFmtId="0" fontId="22" fillId="4" borderId="6" xfId="0" quotePrefix="1" applyFont="1" applyFill="1" applyBorder="1" applyAlignment="1" applyProtection="1">
      <alignment horizontal="center"/>
    </xf>
    <xf numFmtId="0" fontId="22" fillId="4" borderId="0" xfId="0" quotePrefix="1" applyFont="1" applyFill="1" applyBorder="1" applyAlignment="1" applyProtection="1">
      <alignment horizontal="left"/>
    </xf>
    <xf numFmtId="0" fontId="22" fillId="4" borderId="0" xfId="0" applyFont="1" applyFill="1" applyBorder="1" applyAlignment="1" applyProtection="1">
      <alignment horizontal="left"/>
    </xf>
    <xf numFmtId="0" fontId="13" fillId="0" borderId="58" xfId="4" applyFont="1" applyFill="1" applyBorder="1" applyAlignment="1" applyProtection="1">
      <alignment horizontal="left" vertical="center"/>
      <protection locked="0"/>
    </xf>
    <xf numFmtId="0" fontId="35" fillId="0" borderId="0" xfId="0" applyFont="1"/>
    <xf numFmtId="0" fontId="35" fillId="0" borderId="33" xfId="0" applyFont="1" applyBorder="1"/>
    <xf numFmtId="0" fontId="36" fillId="0" borderId="0" xfId="0" applyFont="1"/>
    <xf numFmtId="43" fontId="35" fillId="0" borderId="33" xfId="10" applyFont="1" applyBorder="1"/>
    <xf numFmtId="43" fontId="35" fillId="0" borderId="33" xfId="10" applyNumberFormat="1" applyFont="1" applyBorder="1"/>
    <xf numFmtId="43" fontId="36" fillId="0" borderId="0" xfId="10" applyFont="1"/>
    <xf numFmtId="43" fontId="35" fillId="0" borderId="0" xfId="10" applyFont="1"/>
    <xf numFmtId="0" fontId="18" fillId="0" borderId="0" xfId="0" applyFont="1"/>
    <xf numFmtId="0" fontId="15" fillId="4" borderId="76" xfId="3" applyFont="1" applyFill="1" applyBorder="1" applyAlignment="1" applyProtection="1">
      <alignment horizontal="center" vertical="center"/>
    </xf>
    <xf numFmtId="3" fontId="20" fillId="4" borderId="12" xfId="4" applyNumberFormat="1" applyFont="1" applyFill="1" applyBorder="1" applyAlignment="1" applyProtection="1">
      <alignment horizontal="center" vertical="center"/>
    </xf>
    <xf numFmtId="0" fontId="20" fillId="4" borderId="33" xfId="4" applyFont="1" applyFill="1" applyBorder="1" applyAlignment="1" applyProtection="1">
      <alignment horizontal="center" vertical="center" wrapText="1"/>
    </xf>
    <xf numFmtId="43" fontId="20" fillId="4" borderId="32" xfId="10" applyFont="1" applyFill="1" applyBorder="1" applyAlignment="1" applyProtection="1">
      <alignment horizontal="center" vertical="center"/>
    </xf>
    <xf numFmtId="0" fontId="20" fillId="4" borderId="73" xfId="4" applyFont="1" applyFill="1" applyBorder="1" applyAlignment="1" applyProtection="1">
      <alignment horizontal="center" vertical="center"/>
    </xf>
    <xf numFmtId="0" fontId="20" fillId="4" borderId="32" xfId="4" applyFont="1" applyFill="1" applyBorder="1" applyAlignment="1" applyProtection="1">
      <alignment horizontal="center" vertical="center"/>
    </xf>
    <xf numFmtId="0" fontId="19" fillId="0" borderId="0" xfId="4" applyFont="1" applyFill="1" applyBorder="1" applyAlignment="1" applyProtection="1">
      <alignment horizontal="center" vertical="center"/>
    </xf>
    <xf numFmtId="0" fontId="20" fillId="0" borderId="0" xfId="4" applyFont="1" applyFill="1" applyBorder="1" applyAlignment="1" applyProtection="1">
      <alignment horizontal="center" vertical="center"/>
    </xf>
    <xf numFmtId="43" fontId="13" fillId="0" borderId="0" xfId="10" applyFont="1" applyFill="1" applyBorder="1" applyAlignment="1" applyProtection="1">
      <alignment horizontal="center" vertical="center"/>
    </xf>
    <xf numFmtId="43" fontId="20" fillId="0" borderId="0" xfId="10" applyFont="1" applyFill="1" applyBorder="1" applyAlignment="1" applyProtection="1">
      <alignment horizontal="center" vertical="center"/>
    </xf>
    <xf numFmtId="3" fontId="20" fillId="0" borderId="0" xfId="4" applyNumberFormat="1" applyFont="1" applyFill="1" applyBorder="1" applyAlignment="1" applyProtection="1">
      <alignment horizontal="center" vertical="center"/>
    </xf>
    <xf numFmtId="0" fontId="13" fillId="0" borderId="0" xfId="4" applyFont="1" applyFill="1" applyAlignment="1" applyProtection="1">
      <alignment vertical="center"/>
    </xf>
    <xf numFmtId="0" fontId="13" fillId="6" borderId="71" xfId="4" applyFont="1" applyFill="1" applyBorder="1" applyAlignment="1" applyProtection="1">
      <alignment vertical="center"/>
    </xf>
    <xf numFmtId="0" fontId="20" fillId="6" borderId="0" xfId="4" applyFont="1" applyFill="1" applyBorder="1" applyAlignment="1" applyProtection="1">
      <alignment vertical="center"/>
    </xf>
    <xf numFmtId="0" fontId="20" fillId="6" borderId="82" xfId="4" applyFont="1" applyFill="1" applyBorder="1" applyAlignment="1" applyProtection="1">
      <alignment vertical="center"/>
    </xf>
    <xf numFmtId="0" fontId="13" fillId="6" borderId="71" xfId="4" applyFont="1" applyFill="1" applyBorder="1" applyAlignment="1" applyProtection="1">
      <alignment horizontal="right" vertical="center"/>
    </xf>
    <xf numFmtId="0" fontId="20" fillId="6" borderId="126" xfId="4" applyFont="1" applyFill="1" applyBorder="1" applyAlignment="1" applyProtection="1">
      <alignment horizontal="right" vertical="center"/>
    </xf>
    <xf numFmtId="43" fontId="13" fillId="6" borderId="0" xfId="10" applyFont="1" applyFill="1" applyBorder="1" applyAlignment="1" applyProtection="1">
      <alignment vertical="center"/>
    </xf>
    <xf numFmtId="43" fontId="13" fillId="6" borderId="82" xfId="10" applyFont="1" applyFill="1" applyBorder="1" applyAlignment="1" applyProtection="1">
      <alignment vertical="center"/>
    </xf>
    <xf numFmtId="43" fontId="13" fillId="2" borderId="33" xfId="10" applyFont="1" applyFill="1" applyBorder="1" applyAlignment="1" applyProtection="1">
      <alignment vertical="center"/>
      <protection locked="0"/>
    </xf>
    <xf numFmtId="43" fontId="13" fillId="2" borderId="133" xfId="10" applyFont="1" applyFill="1" applyBorder="1" applyAlignment="1" applyProtection="1">
      <alignment vertical="center"/>
      <protection locked="0"/>
    </xf>
    <xf numFmtId="0" fontId="20" fillId="0" borderId="0" xfId="4" applyFont="1" applyFill="1" applyBorder="1" applyAlignment="1" applyProtection="1">
      <alignment horizontal="right" vertical="center"/>
    </xf>
    <xf numFmtId="43" fontId="20" fillId="0" borderId="0" xfId="10" applyFont="1" applyFill="1" applyBorder="1" applyAlignment="1" applyProtection="1">
      <alignment vertical="center"/>
    </xf>
    <xf numFmtId="43" fontId="13" fillId="0" borderId="46" xfId="10" applyFont="1" applyFill="1" applyBorder="1" applyAlignment="1" applyProtection="1">
      <alignment horizontal="center" vertical="center"/>
      <protection locked="0"/>
    </xf>
    <xf numFmtId="0" fontId="10" fillId="0" borderId="58" xfId="4" applyFont="1" applyFill="1" applyBorder="1" applyAlignment="1" applyProtection="1">
      <alignment horizontal="left" vertical="center" wrapText="1"/>
      <protection locked="0"/>
    </xf>
    <xf numFmtId="43" fontId="13" fillId="2" borderId="42" xfId="10" applyFont="1" applyFill="1" applyBorder="1" applyAlignment="1" applyProtection="1">
      <alignment vertical="center"/>
      <protection locked="0"/>
    </xf>
    <xf numFmtId="43" fontId="20" fillId="6" borderId="134" xfId="10" applyFont="1" applyFill="1" applyBorder="1" applyAlignment="1" applyProtection="1">
      <alignment vertical="center"/>
    </xf>
    <xf numFmtId="167" fontId="13" fillId="4" borderId="134" xfId="4" applyNumberFormat="1" applyFont="1" applyFill="1" applyBorder="1" applyAlignment="1" applyProtection="1">
      <alignment vertical="center"/>
    </xf>
    <xf numFmtId="0" fontId="21" fillId="0" borderId="0" xfId="0" applyFont="1" applyFill="1" applyBorder="1" applyAlignment="1" applyProtection="1">
      <alignment horizontal="center" vertical="center"/>
    </xf>
    <xf numFmtId="3" fontId="10" fillId="4" borderId="36" xfId="4" applyNumberFormat="1" applyFont="1" applyFill="1" applyBorder="1" applyAlignment="1" applyProtection="1">
      <alignment vertical="center" wrapText="1"/>
    </xf>
    <xf numFmtId="0" fontId="39" fillId="4" borderId="58" xfId="4" applyFont="1" applyFill="1" applyBorder="1" applyAlignment="1" applyProtection="1">
      <alignment horizontal="center" vertical="center" wrapText="1"/>
    </xf>
    <xf numFmtId="3" fontId="10" fillId="0" borderId="36" xfId="4" applyNumberFormat="1" applyFont="1" applyFill="1" applyBorder="1" applyAlignment="1" applyProtection="1">
      <alignment vertical="center" wrapText="1"/>
      <protection locked="0"/>
    </xf>
    <xf numFmtId="0" fontId="14" fillId="0" borderId="0" xfId="0" applyFont="1" applyBorder="1"/>
    <xf numFmtId="43" fontId="20" fillId="4" borderId="53" xfId="10" applyFont="1" applyFill="1" applyBorder="1" applyAlignment="1" applyProtection="1">
      <alignment horizontal="center" vertical="center"/>
    </xf>
    <xf numFmtId="3" fontId="13" fillId="4" borderId="61" xfId="4" applyNumberFormat="1" applyFont="1" applyFill="1" applyBorder="1" applyAlignment="1" applyProtection="1">
      <alignment horizontal="center" vertical="center"/>
    </xf>
    <xf numFmtId="0" fontId="22" fillId="4" borderId="40"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6" xfId="4" applyFont="1" applyFill="1" applyBorder="1" applyAlignment="1" applyProtection="1">
      <alignment horizontal="center" vertical="center"/>
    </xf>
    <xf numFmtId="3" fontId="13" fillId="0" borderId="38" xfId="4" applyNumberFormat="1" applyFont="1" applyFill="1" applyBorder="1" applyAlignment="1" applyProtection="1">
      <alignment horizontal="center" vertical="center"/>
      <protection locked="0"/>
    </xf>
    <xf numFmtId="3" fontId="13" fillId="0" borderId="48" xfId="4" applyNumberFormat="1" applyFont="1" applyFill="1" applyBorder="1" applyAlignment="1" applyProtection="1">
      <alignment horizontal="center" vertical="center"/>
      <protection locked="0"/>
    </xf>
    <xf numFmtId="3" fontId="18" fillId="0" borderId="0" xfId="0" applyNumberFormat="1" applyFont="1"/>
    <xf numFmtId="164" fontId="20" fillId="4" borderId="33" xfId="1" applyNumberFormat="1" applyFont="1" applyFill="1" applyBorder="1" applyAlignment="1" applyProtection="1">
      <alignment horizontal="center" vertical="center" wrapText="1"/>
    </xf>
    <xf numFmtId="0" fontId="20" fillId="4" borderId="0" xfId="4" applyFont="1" applyFill="1" applyBorder="1" applyAlignment="1" applyProtection="1">
      <alignment horizontal="right" vertical="center"/>
    </xf>
    <xf numFmtId="2" fontId="13" fillId="4" borderId="48" xfId="0" applyNumberFormat="1" applyFont="1" applyFill="1" applyBorder="1" applyAlignment="1">
      <alignment horizontal="left"/>
    </xf>
    <xf numFmtId="0" fontId="20" fillId="4" borderId="136" xfId="0" applyFont="1" applyFill="1" applyBorder="1" applyAlignment="1" applyProtection="1">
      <alignment horizontal="center"/>
    </xf>
    <xf numFmtId="0" fontId="12" fillId="0" borderId="30" xfId="4" applyFont="1" applyFill="1" applyBorder="1" applyAlignment="1" applyProtection="1">
      <alignment vertical="center"/>
    </xf>
    <xf numFmtId="2" fontId="22" fillId="4" borderId="51" xfId="0" applyNumberFormat="1" applyFont="1" applyFill="1" applyBorder="1" applyAlignment="1">
      <alignment horizontal="center"/>
    </xf>
    <xf numFmtId="0" fontId="20" fillId="4" borderId="139" xfId="0" applyFont="1" applyFill="1" applyBorder="1" applyAlignment="1">
      <alignment vertical="center"/>
    </xf>
    <xf numFmtId="3" fontId="20" fillId="4" borderId="97" xfId="0" applyNumberFormat="1" applyFont="1" applyFill="1" applyBorder="1" applyAlignment="1">
      <alignment horizontal="center" vertical="center"/>
    </xf>
    <xf numFmtId="3" fontId="20" fillId="4" borderId="69" xfId="0" applyNumberFormat="1" applyFont="1" applyFill="1" applyBorder="1" applyAlignment="1" applyProtection="1">
      <alignment horizontal="center" vertical="center"/>
    </xf>
    <xf numFmtId="3" fontId="20" fillId="2" borderId="0" xfId="0" applyNumberFormat="1" applyFont="1" applyFill="1" applyBorder="1" applyAlignment="1">
      <alignment horizontal="right" vertical="center"/>
    </xf>
    <xf numFmtId="3" fontId="20" fillId="2" borderId="0" xfId="0" applyNumberFormat="1" applyFont="1" applyFill="1" applyBorder="1" applyAlignment="1">
      <alignment horizontal="center" vertical="center" textRotation="90" wrapText="1"/>
    </xf>
    <xf numFmtId="3" fontId="20" fillId="2" borderId="0" xfId="0" applyNumberFormat="1" applyFont="1" applyFill="1" applyBorder="1" applyAlignment="1" applyProtection="1">
      <alignment horizontal="center" vertical="center" textRotation="90" wrapText="1"/>
    </xf>
    <xf numFmtId="3" fontId="20" fillId="4" borderId="42" xfId="0" applyNumberFormat="1" applyFont="1" applyFill="1" applyBorder="1" applyAlignment="1">
      <alignment horizontal="center" vertical="center"/>
    </xf>
    <xf numFmtId="3" fontId="20" fillId="4" borderId="140" xfId="0" applyNumberFormat="1" applyFont="1" applyFill="1" applyBorder="1" applyAlignment="1">
      <alignment horizontal="center" vertical="center"/>
    </xf>
    <xf numFmtId="0" fontId="14" fillId="0" borderId="141" xfId="0" applyFont="1" applyFill="1" applyBorder="1" applyAlignment="1" applyProtection="1">
      <alignment vertical="center" wrapText="1"/>
      <protection locked="0"/>
    </xf>
    <xf numFmtId="0" fontId="16" fillId="4" borderId="143" xfId="0" applyFont="1" applyFill="1" applyBorder="1" applyAlignment="1" applyProtection="1">
      <alignment vertical="center" wrapText="1"/>
      <protection locked="0"/>
    </xf>
    <xf numFmtId="3" fontId="20" fillId="4" borderId="115" xfId="0" applyNumberFormat="1" applyFont="1" applyFill="1" applyBorder="1" applyAlignment="1">
      <alignment horizontal="center" vertical="center"/>
    </xf>
    <xf numFmtId="3" fontId="20" fillId="4" borderId="145" xfId="0" quotePrefix="1" applyNumberFormat="1" applyFont="1" applyFill="1" applyBorder="1" applyAlignment="1" applyProtection="1">
      <alignment horizontal="center" vertical="center"/>
    </xf>
    <xf numFmtId="0" fontId="6" fillId="0" borderId="0" xfId="0" applyFont="1" applyBorder="1"/>
    <xf numFmtId="0" fontId="13" fillId="4" borderId="31" xfId="1" quotePrefix="1" applyFont="1" applyFill="1" applyBorder="1" applyAlignment="1" applyProtection="1">
      <alignment horizontal="left" vertical="center"/>
    </xf>
    <xf numFmtId="0" fontId="13" fillId="4" borderId="22" xfId="1" applyFont="1" applyFill="1" applyBorder="1" applyAlignment="1" applyProtection="1">
      <alignment vertical="center"/>
    </xf>
    <xf numFmtId="0" fontId="13" fillId="4" borderId="22" xfId="1" applyFont="1" applyFill="1" applyBorder="1" applyAlignment="1" applyProtection="1">
      <alignment horizontal="right" vertical="center"/>
    </xf>
    <xf numFmtId="164" fontId="13" fillId="4" borderId="22" xfId="1" applyNumberFormat="1" applyFont="1" applyFill="1" applyBorder="1" applyAlignment="1" applyProtection="1">
      <alignment vertical="center"/>
    </xf>
    <xf numFmtId="0" fontId="13" fillId="4" borderId="22" xfId="1" applyFont="1" applyFill="1" applyBorder="1" applyAlignment="1" applyProtection="1">
      <alignment horizontal="center" vertical="center"/>
    </xf>
    <xf numFmtId="9" fontId="13" fillId="4" borderId="22" xfId="1" applyNumberFormat="1" applyFont="1" applyFill="1" applyBorder="1" applyAlignment="1" applyProtection="1">
      <alignment vertical="center"/>
    </xf>
    <xf numFmtId="0" fontId="13" fillId="4" borderId="23" xfId="1" applyFont="1" applyFill="1" applyBorder="1" applyAlignment="1" applyProtection="1">
      <alignment horizontal="center" vertical="center"/>
    </xf>
    <xf numFmtId="0" fontId="13" fillId="2" borderId="90" xfId="0" applyFont="1" applyFill="1" applyBorder="1" applyAlignment="1" applyProtection="1">
      <protection locked="0"/>
    </xf>
    <xf numFmtId="0" fontId="13" fillId="2" borderId="127" xfId="0" applyFont="1" applyFill="1" applyBorder="1" applyAlignment="1" applyProtection="1">
      <protection locked="0"/>
    </xf>
    <xf numFmtId="2" fontId="13" fillId="4" borderId="32" xfId="10" applyNumberFormat="1" applyFont="1" applyFill="1" applyBorder="1" applyAlignment="1" applyProtection="1">
      <alignment horizontal="center" vertical="center"/>
    </xf>
    <xf numFmtId="4" fontId="13" fillId="4" borderId="32" xfId="1" applyNumberFormat="1" applyFont="1" applyFill="1" applyBorder="1" applyAlignment="1" applyProtection="1">
      <alignment horizontal="center" vertical="center"/>
    </xf>
    <xf numFmtId="3" fontId="13" fillId="0" borderId="39" xfId="0" applyNumberFormat="1" applyFont="1" applyFill="1" applyBorder="1" applyAlignment="1" applyProtection="1">
      <alignment horizontal="center" vertical="center"/>
      <protection locked="0"/>
    </xf>
    <xf numFmtId="168" fontId="13" fillId="2" borderId="33" xfId="10" applyNumberFormat="1" applyFont="1" applyFill="1" applyBorder="1" applyAlignment="1" applyProtection="1">
      <alignment vertical="center"/>
      <protection locked="0"/>
    </xf>
    <xf numFmtId="0" fontId="13" fillId="6" borderId="82" xfId="4" applyFont="1" applyFill="1" applyBorder="1" applyAlignment="1" applyProtection="1">
      <alignment vertical="center"/>
    </xf>
    <xf numFmtId="0" fontId="13" fillId="6" borderId="94" xfId="4" applyFont="1" applyFill="1" applyBorder="1" applyAlignment="1" applyProtection="1">
      <alignment vertical="center"/>
    </xf>
    <xf numFmtId="168" fontId="13" fillId="6" borderId="66" xfId="10" applyNumberFormat="1" applyFont="1" applyFill="1" applyBorder="1" applyAlignment="1" applyProtection="1">
      <alignment vertical="center"/>
    </xf>
    <xf numFmtId="0" fontId="21" fillId="0" borderId="0" xfId="0" applyFont="1" applyBorder="1" applyAlignment="1">
      <alignment horizontal="center" vertical="center"/>
    </xf>
    <xf numFmtId="0" fontId="28" fillId="4" borderId="148" xfId="0" applyFont="1" applyFill="1" applyBorder="1" applyAlignment="1" applyProtection="1">
      <alignment horizontal="center"/>
      <protection locked="0"/>
    </xf>
    <xf numFmtId="3" fontId="0" fillId="0" borderId="0" xfId="0" applyNumberFormat="1"/>
    <xf numFmtId="0" fontId="20" fillId="4" borderId="127" xfId="0" applyFont="1" applyFill="1" applyBorder="1" applyAlignment="1" applyProtection="1">
      <alignment horizontal="center"/>
      <protection locked="0"/>
    </xf>
    <xf numFmtId="3" fontId="20" fillId="4" borderId="153" xfId="0" applyNumberFormat="1" applyFont="1" applyFill="1" applyBorder="1" applyAlignment="1" applyProtection="1">
      <alignment horizontal="center" vertical="center" wrapText="1"/>
    </xf>
    <xf numFmtId="0" fontId="40" fillId="6" borderId="0" xfId="4" applyFont="1" applyFill="1" applyBorder="1" applyAlignment="1" applyProtection="1">
      <alignment vertical="center" wrapText="1"/>
    </xf>
    <xf numFmtId="0" fontId="10" fillId="2" borderId="0" xfId="4" applyFont="1" applyFill="1" applyBorder="1" applyAlignment="1" applyProtection="1">
      <alignment vertical="center"/>
      <protection locked="0"/>
    </xf>
    <xf numFmtId="0" fontId="13" fillId="6" borderId="0" xfId="4" applyFont="1" applyFill="1" applyBorder="1" applyAlignment="1" applyProtection="1">
      <alignment vertical="center"/>
    </xf>
    <xf numFmtId="43" fontId="13" fillId="2" borderId="0" xfId="10" applyFont="1" applyFill="1" applyBorder="1" applyAlignment="1" applyProtection="1">
      <alignment vertical="center"/>
      <protection locked="0"/>
    </xf>
    <xf numFmtId="168" fontId="13" fillId="2" borderId="0" xfId="10" applyNumberFormat="1" applyFont="1" applyFill="1" applyBorder="1" applyAlignment="1" applyProtection="1">
      <alignment vertical="center"/>
      <protection locked="0"/>
    </xf>
    <xf numFmtId="168" fontId="13" fillId="6" borderId="0" xfId="10" applyNumberFormat="1" applyFont="1" applyFill="1" applyBorder="1" applyAlignment="1" applyProtection="1">
      <alignment vertical="center"/>
    </xf>
    <xf numFmtId="0" fontId="13" fillId="0" borderId="0" xfId="5" applyFont="1" applyBorder="1" applyAlignment="1" applyProtection="1">
      <alignment vertical="center"/>
    </xf>
    <xf numFmtId="4" fontId="29" fillId="0" borderId="83" xfId="0" applyNumberFormat="1" applyFont="1" applyFill="1" applyBorder="1" applyAlignment="1" applyProtection="1">
      <alignment horizontal="center"/>
      <protection locked="0"/>
    </xf>
    <xf numFmtId="1" fontId="20" fillId="4" borderId="33" xfId="0" applyNumberFormat="1" applyFont="1" applyFill="1" applyBorder="1" applyAlignment="1" applyProtection="1">
      <alignment horizontal="center"/>
    </xf>
    <xf numFmtId="0" fontId="20" fillId="4" borderId="53" xfId="0" applyFont="1" applyFill="1" applyBorder="1" applyAlignment="1" applyProtection="1">
      <alignment horizontal="right" vertical="center"/>
    </xf>
    <xf numFmtId="0" fontId="19" fillId="8" borderId="0" xfId="3" quotePrefix="1" applyFont="1" applyFill="1" applyBorder="1" applyAlignment="1" applyProtection="1">
      <alignment horizontal="center" vertical="center"/>
    </xf>
    <xf numFmtId="0" fontId="19" fillId="8" borderId="12" xfId="3" quotePrefix="1" applyFont="1" applyFill="1" applyBorder="1" applyAlignment="1" applyProtection="1">
      <alignment horizontal="center" vertical="center"/>
    </xf>
    <xf numFmtId="2" fontId="13" fillId="0" borderId="35" xfId="1" applyNumberFormat="1" applyFont="1" applyFill="1" applyBorder="1" applyAlignment="1" applyProtection="1">
      <alignment vertical="center"/>
      <protection locked="0"/>
    </xf>
    <xf numFmtId="2" fontId="13" fillId="0" borderId="36" xfId="1" applyNumberFormat="1" applyFont="1" applyFill="1" applyBorder="1" applyAlignment="1" applyProtection="1">
      <alignment vertical="center"/>
      <protection locked="0"/>
    </xf>
    <xf numFmtId="2" fontId="13" fillId="0" borderId="41" xfId="1" applyNumberFormat="1" applyFont="1" applyFill="1" applyBorder="1" applyAlignment="1" applyProtection="1">
      <alignment vertical="center"/>
      <protection locked="0"/>
    </xf>
    <xf numFmtId="2" fontId="13" fillId="0" borderId="37" xfId="1" applyNumberFormat="1" applyFont="1" applyFill="1" applyBorder="1" applyAlignment="1" applyProtection="1">
      <alignment vertical="center"/>
      <protection locked="0"/>
    </xf>
    <xf numFmtId="0" fontId="43" fillId="6" borderId="0" xfId="4" applyFont="1" applyFill="1" applyAlignment="1" applyProtection="1">
      <alignment horizontal="center" vertical="center"/>
    </xf>
    <xf numFmtId="0" fontId="14" fillId="4" borderId="44" xfId="0" applyFont="1" applyFill="1" applyBorder="1" applyAlignment="1" applyProtection="1">
      <alignment vertical="center" wrapText="1"/>
    </xf>
    <xf numFmtId="3" fontId="20" fillId="4" borderId="40" xfId="0" applyNumberFormat="1" applyFont="1" applyFill="1" applyBorder="1" applyAlignment="1" applyProtection="1">
      <alignment horizontal="center" vertical="center"/>
    </xf>
    <xf numFmtId="0" fontId="41" fillId="2" borderId="33" xfId="1" applyFont="1" applyFill="1" applyBorder="1" applyAlignment="1" applyProtection="1">
      <alignment horizontal="center" vertical="center"/>
      <protection locked="0"/>
    </xf>
    <xf numFmtId="0" fontId="47" fillId="9" borderId="0" xfId="0" applyFont="1" applyFill="1" applyBorder="1" applyAlignment="1">
      <alignment horizontal="right" vertical="center"/>
    </xf>
    <xf numFmtId="0" fontId="47" fillId="9" borderId="0" xfId="0" applyFont="1" applyFill="1" applyBorder="1"/>
    <xf numFmtId="0" fontId="48" fillId="0" borderId="0" xfId="0" applyFont="1" applyFill="1" applyBorder="1"/>
    <xf numFmtId="0" fontId="50" fillId="0" borderId="0" xfId="0" applyFont="1" applyFill="1" applyBorder="1"/>
    <xf numFmtId="0" fontId="50" fillId="0" borderId="0" xfId="0" applyFont="1" applyFill="1" applyBorder="1" applyAlignment="1">
      <alignment horizontal="center" vertical="center"/>
    </xf>
    <xf numFmtId="2" fontId="51" fillId="4" borderId="0" xfId="0" applyNumberFormat="1" applyFont="1" applyFill="1" applyBorder="1" applyAlignment="1">
      <alignment horizontal="left"/>
    </xf>
    <xf numFmtId="0" fontId="1" fillId="0" borderId="0" xfId="0" applyFont="1"/>
    <xf numFmtId="0" fontId="20" fillId="4" borderId="158" xfId="1" applyFont="1" applyFill="1" applyBorder="1" applyAlignment="1" applyProtection="1">
      <alignment horizontal="left" vertical="center"/>
    </xf>
    <xf numFmtId="0" fontId="17" fillId="4" borderId="159" xfId="1" applyFont="1" applyFill="1" applyBorder="1" applyAlignment="1" applyProtection="1">
      <alignment horizontal="left" vertical="center"/>
    </xf>
    <xf numFmtId="0" fontId="13" fillId="4" borderId="160" xfId="1" applyFont="1" applyFill="1" applyBorder="1" applyAlignment="1" applyProtection="1">
      <alignment horizontal="left" vertical="center"/>
    </xf>
    <xf numFmtId="3" fontId="52" fillId="4" borderId="42" xfId="0" applyNumberFormat="1" applyFont="1" applyFill="1" applyBorder="1" applyAlignment="1" applyProtection="1">
      <alignment horizontal="center" vertical="center" wrapText="1"/>
    </xf>
    <xf numFmtId="3" fontId="53" fillId="4" borderId="7" xfId="3" applyNumberFormat="1" applyFont="1" applyFill="1" applyBorder="1" applyAlignment="1" applyProtection="1">
      <alignment horizontal="center" vertical="center"/>
    </xf>
    <xf numFmtId="0" fontId="13" fillId="0" borderId="160" xfId="0" applyFont="1" applyBorder="1" applyProtection="1">
      <protection locked="0"/>
    </xf>
    <xf numFmtId="0" fontId="13" fillId="0" borderId="160" xfId="0" applyFont="1" applyBorder="1" applyAlignment="1" applyProtection="1">
      <alignment horizontal="left"/>
      <protection locked="0"/>
    </xf>
    <xf numFmtId="0" fontId="13" fillId="4" borderId="0" xfId="0" applyFont="1" applyFill="1" applyBorder="1" applyAlignment="1">
      <alignment horizontal="center" vertical="center"/>
    </xf>
    <xf numFmtId="0" fontId="20" fillId="4" borderId="116" xfId="0" applyFont="1" applyFill="1" applyBorder="1" applyAlignment="1">
      <alignment vertical="center"/>
    </xf>
    <xf numFmtId="3" fontId="13" fillId="0" borderId="39" xfId="0" applyNumberFormat="1" applyFont="1" applyFill="1" applyBorder="1" applyAlignment="1" applyProtection="1">
      <alignment horizontal="left" vertical="center"/>
      <protection locked="0"/>
    </xf>
    <xf numFmtId="0" fontId="10" fillId="4" borderId="4" xfId="0" applyFont="1" applyFill="1" applyBorder="1" applyAlignment="1" applyProtection="1">
      <alignment horizontal="left"/>
    </xf>
    <xf numFmtId="0" fontId="39" fillId="4" borderId="160" xfId="4" applyFont="1" applyFill="1" applyBorder="1" applyAlignment="1" applyProtection="1">
      <alignment horizontal="center" vertical="center" wrapText="1"/>
    </xf>
    <xf numFmtId="0" fontId="33" fillId="7" borderId="0" xfId="0" applyFont="1" applyFill="1" applyAlignment="1">
      <alignment horizontal="center"/>
    </xf>
    <xf numFmtId="0" fontId="31" fillId="0" borderId="0" xfId="0" applyFont="1" applyAlignment="1">
      <alignment horizontal="center"/>
    </xf>
    <xf numFmtId="0" fontId="30" fillId="0" borderId="0" xfId="0" applyFont="1" applyAlignment="1">
      <alignment horizontal="center"/>
    </xf>
    <xf numFmtId="0" fontId="1" fillId="0" borderId="125" xfId="0" applyFont="1" applyBorder="1" applyAlignment="1">
      <alignment horizontal="left" vertical="center"/>
    </xf>
    <xf numFmtId="0" fontId="6" fillId="0" borderId="64" xfId="0" applyFont="1" applyBorder="1" applyAlignment="1">
      <alignment horizontal="left" vertical="center"/>
    </xf>
    <xf numFmtId="0" fontId="6" fillId="0" borderId="71" xfId="0" applyFont="1" applyBorder="1" applyAlignment="1">
      <alignment horizontal="left" vertical="center"/>
    </xf>
    <xf numFmtId="0" fontId="6" fillId="0" borderId="0" xfId="0" applyFont="1" applyBorder="1" applyAlignment="1">
      <alignment horizontal="left" vertical="center"/>
    </xf>
    <xf numFmtId="0" fontId="1" fillId="0" borderId="125" xfId="0" applyFont="1" applyBorder="1" applyAlignment="1">
      <alignment horizontal="left" vertical="center" wrapText="1"/>
    </xf>
    <xf numFmtId="0" fontId="6" fillId="0" borderId="64" xfId="0" applyFont="1" applyBorder="1" applyAlignment="1">
      <alignment horizontal="left" vertical="center" wrapText="1"/>
    </xf>
    <xf numFmtId="0" fontId="6" fillId="0" borderId="93" xfId="0" applyFont="1" applyBorder="1" applyAlignment="1">
      <alignment horizontal="left" vertical="center" wrapText="1"/>
    </xf>
    <xf numFmtId="0" fontId="6" fillId="0" borderId="71" xfId="0" applyFont="1" applyBorder="1" applyAlignment="1">
      <alignment horizontal="left" vertical="center" wrapText="1"/>
    </xf>
    <xf numFmtId="0" fontId="6" fillId="0" borderId="0" xfId="0" applyFont="1" applyBorder="1" applyAlignment="1">
      <alignment horizontal="left" vertical="center" wrapText="1"/>
    </xf>
    <xf numFmtId="0" fontId="6" fillId="0" borderId="82" xfId="0" applyFont="1" applyBorder="1" applyAlignment="1">
      <alignment horizontal="left" vertical="center" wrapText="1"/>
    </xf>
    <xf numFmtId="0" fontId="6" fillId="0" borderId="126" xfId="0" applyFont="1" applyBorder="1" applyAlignment="1">
      <alignment horizontal="left" vertical="center" wrapText="1"/>
    </xf>
    <xf numFmtId="0" fontId="6" fillId="0" borderId="62" xfId="0" applyFont="1" applyBorder="1" applyAlignment="1">
      <alignment horizontal="left" vertical="center" wrapText="1"/>
    </xf>
    <xf numFmtId="0" fontId="6" fillId="0" borderId="94" xfId="0" applyFont="1" applyBorder="1" applyAlignment="1">
      <alignment horizontal="left" vertical="center" wrapText="1"/>
    </xf>
    <xf numFmtId="0" fontId="5" fillId="0" borderId="64" xfId="0" applyFont="1" applyBorder="1" applyAlignment="1">
      <alignment horizontal="left" vertical="center" wrapText="1"/>
    </xf>
    <xf numFmtId="0" fontId="5" fillId="0" borderId="93" xfId="0" applyFont="1" applyBorder="1" applyAlignment="1">
      <alignment horizontal="left" vertical="center" wrapText="1"/>
    </xf>
    <xf numFmtId="0" fontId="5" fillId="0" borderId="126" xfId="0" applyFont="1" applyBorder="1" applyAlignment="1">
      <alignment horizontal="left" vertical="center" wrapText="1"/>
    </xf>
    <xf numFmtId="0" fontId="5" fillId="0" borderId="62" xfId="0" applyFont="1" applyBorder="1" applyAlignment="1">
      <alignment horizontal="left" vertical="center" wrapText="1"/>
    </xf>
    <xf numFmtId="0" fontId="5" fillId="0" borderId="94" xfId="0" applyFont="1" applyBorder="1" applyAlignment="1">
      <alignment horizontal="left" vertical="center" wrapText="1"/>
    </xf>
    <xf numFmtId="0" fontId="6" fillId="0" borderId="93" xfId="0" applyFont="1" applyBorder="1" applyAlignment="1">
      <alignment horizontal="left" vertical="center"/>
    </xf>
    <xf numFmtId="0" fontId="6" fillId="0" borderId="82" xfId="0" applyFont="1" applyBorder="1" applyAlignment="1">
      <alignment horizontal="left" vertical="center"/>
    </xf>
    <xf numFmtId="0" fontId="6" fillId="0" borderId="126" xfId="0" applyFont="1" applyBorder="1" applyAlignment="1">
      <alignment horizontal="left" vertical="center"/>
    </xf>
    <xf numFmtId="0" fontId="6" fillId="0" borderId="62" xfId="0" applyFont="1" applyBorder="1" applyAlignment="1">
      <alignment horizontal="left" vertical="center"/>
    </xf>
    <xf numFmtId="0" fontId="6" fillId="0" borderId="94" xfId="0" applyFont="1" applyBorder="1" applyAlignment="1">
      <alignment horizontal="left" vertical="center"/>
    </xf>
    <xf numFmtId="0" fontId="1" fillId="0" borderId="125" xfId="0" applyFont="1" applyBorder="1" applyAlignment="1">
      <alignment horizontal="left" vertical="top" wrapText="1"/>
    </xf>
    <xf numFmtId="0" fontId="6" fillId="0" borderId="64" xfId="0" applyFont="1" applyBorder="1" applyAlignment="1">
      <alignment horizontal="left" vertical="top" wrapText="1"/>
    </xf>
    <xf numFmtId="0" fontId="6" fillId="0" borderId="93" xfId="0" applyFont="1" applyBorder="1" applyAlignment="1">
      <alignment horizontal="left" vertical="top" wrapText="1"/>
    </xf>
    <xf numFmtId="0" fontId="6" fillId="0" borderId="126" xfId="0" applyFont="1" applyBorder="1" applyAlignment="1">
      <alignment horizontal="left" vertical="top" wrapText="1"/>
    </xf>
    <xf numFmtId="0" fontId="6" fillId="0" borderId="62" xfId="0" applyFont="1" applyBorder="1" applyAlignment="1">
      <alignment horizontal="left" vertical="top" wrapText="1"/>
    </xf>
    <xf numFmtId="0" fontId="6" fillId="0" borderId="94" xfId="0" applyFont="1" applyBorder="1" applyAlignment="1">
      <alignment horizontal="left" vertical="top" wrapText="1"/>
    </xf>
    <xf numFmtId="0" fontId="2" fillId="0" borderId="64" xfId="0" applyFont="1" applyBorder="1" applyAlignment="1">
      <alignment horizontal="left" vertical="center" wrapText="1"/>
    </xf>
    <xf numFmtId="0" fontId="2" fillId="0" borderId="93" xfId="0" applyFont="1" applyBorder="1" applyAlignment="1">
      <alignment horizontal="left" vertical="center" wrapText="1"/>
    </xf>
    <xf numFmtId="0" fontId="2" fillId="0" borderId="71" xfId="0" applyFont="1" applyBorder="1" applyAlignment="1">
      <alignment horizontal="left" vertical="center" wrapText="1"/>
    </xf>
    <xf numFmtId="0" fontId="2" fillId="0" borderId="0" xfId="0" applyFont="1" applyBorder="1" applyAlignment="1">
      <alignment horizontal="left" vertical="center" wrapText="1"/>
    </xf>
    <xf numFmtId="0" fontId="2" fillId="0" borderId="82" xfId="0" applyFont="1" applyBorder="1" applyAlignment="1">
      <alignment horizontal="left" vertical="center" wrapText="1"/>
    </xf>
    <xf numFmtId="0" fontId="2" fillId="0" borderId="126" xfId="0" applyFont="1" applyBorder="1" applyAlignment="1">
      <alignment horizontal="left" vertical="center" wrapText="1"/>
    </xf>
    <xf numFmtId="0" fontId="2" fillId="0" borderId="62" xfId="0" applyFont="1" applyBorder="1" applyAlignment="1">
      <alignment horizontal="left" vertical="center" wrapText="1"/>
    </xf>
    <xf numFmtId="0" fontId="2" fillId="0" borderId="94" xfId="0" applyFont="1" applyBorder="1" applyAlignment="1">
      <alignment horizontal="left" vertical="center" wrapText="1"/>
    </xf>
    <xf numFmtId="0" fontId="4" fillId="0" borderId="64" xfId="0" applyFont="1" applyBorder="1" applyAlignment="1">
      <alignment horizontal="left" vertical="center" wrapText="1"/>
    </xf>
    <xf numFmtId="0" fontId="4" fillId="0" borderId="93" xfId="0" applyFont="1" applyBorder="1" applyAlignment="1">
      <alignment horizontal="left" vertical="center" wrapText="1"/>
    </xf>
    <xf numFmtId="0" fontId="4" fillId="0" borderId="71" xfId="0" applyFont="1" applyBorder="1" applyAlignment="1">
      <alignment horizontal="left" vertical="center" wrapText="1"/>
    </xf>
    <xf numFmtId="0" fontId="4" fillId="0" borderId="0" xfId="0" applyFont="1" applyBorder="1" applyAlignment="1">
      <alignment horizontal="left" vertical="center" wrapText="1"/>
    </xf>
    <xf numFmtId="0" fontId="4" fillId="0" borderId="82" xfId="0" applyFont="1" applyBorder="1" applyAlignment="1">
      <alignment horizontal="left" vertical="center" wrapText="1"/>
    </xf>
    <xf numFmtId="0" fontId="4" fillId="0" borderId="126" xfId="0" applyFont="1" applyBorder="1" applyAlignment="1">
      <alignment horizontal="left" vertical="center" wrapText="1"/>
    </xf>
    <xf numFmtId="0" fontId="4" fillId="0" borderId="62" xfId="0" applyFont="1" applyBorder="1" applyAlignment="1">
      <alignment horizontal="left" vertical="center" wrapText="1"/>
    </xf>
    <xf numFmtId="0" fontId="4" fillId="0" borderId="94" xfId="0" applyFont="1" applyBorder="1" applyAlignment="1">
      <alignment horizontal="left" vertical="center" wrapText="1"/>
    </xf>
    <xf numFmtId="0" fontId="6" fillId="0" borderId="0" xfId="0" applyFont="1" applyAlignment="1">
      <alignment horizontal="left" vertical="center" wrapText="1"/>
    </xf>
    <xf numFmtId="0" fontId="1" fillId="0" borderId="0" xfId="0" applyFont="1" applyAlignment="1">
      <alignment horizontal="left" vertical="center" wrapText="1"/>
    </xf>
    <xf numFmtId="0" fontId="32" fillId="0" borderId="0" xfId="9" applyFont="1" applyAlignment="1">
      <alignment horizontal="left" vertical="center" wrapText="1"/>
    </xf>
    <xf numFmtId="0" fontId="35" fillId="0" borderId="0" xfId="0" applyFont="1" applyAlignment="1">
      <alignment horizontal="left" vertical="center" wrapText="1"/>
    </xf>
    <xf numFmtId="0" fontId="1" fillId="0" borderId="0" xfId="0" applyFont="1" applyAlignment="1">
      <alignment horizontal="left" vertical="center"/>
    </xf>
    <xf numFmtId="0" fontId="6" fillId="0" borderId="0" xfId="0" applyFont="1" applyAlignment="1">
      <alignment horizontal="left" vertical="center"/>
    </xf>
    <xf numFmtId="0" fontId="32" fillId="0" borderId="0" xfId="9" applyFont="1" applyAlignment="1">
      <alignment horizontal="left" vertical="center"/>
    </xf>
    <xf numFmtId="0" fontId="30" fillId="0" borderId="0" xfId="0" applyFont="1" applyAlignment="1">
      <alignment horizontal="left" vertical="center"/>
    </xf>
    <xf numFmtId="0" fontId="21" fillId="0" borderId="0" xfId="0" applyFont="1" applyBorder="1" applyAlignment="1">
      <alignment horizontal="center" vertical="center"/>
    </xf>
    <xf numFmtId="14" fontId="13" fillId="2" borderId="20" xfId="1" applyNumberFormat="1" applyFont="1" applyFill="1" applyBorder="1" applyAlignment="1" applyProtection="1">
      <alignment horizontal="center" vertical="center"/>
      <protection locked="0"/>
    </xf>
    <xf numFmtId="14" fontId="13" fillId="2" borderId="4" xfId="0" applyNumberFormat="1" applyFont="1" applyFill="1" applyBorder="1" applyAlignment="1" applyProtection="1">
      <alignment horizontal="center" vertical="center"/>
      <protection locked="0"/>
    </xf>
    <xf numFmtId="14" fontId="13" fillId="2" borderId="29" xfId="0" applyNumberFormat="1" applyFont="1" applyFill="1" applyBorder="1" applyAlignment="1" applyProtection="1">
      <alignment horizontal="center" vertical="center"/>
      <protection locked="0"/>
    </xf>
    <xf numFmtId="0" fontId="13" fillId="2" borderId="20" xfId="1" applyFont="1" applyFill="1" applyBorder="1" applyAlignment="1" applyProtection="1">
      <alignment vertical="center"/>
      <protection locked="0"/>
    </xf>
    <xf numFmtId="0" fontId="13" fillId="2" borderId="4" xfId="1" applyFont="1" applyFill="1" applyBorder="1" applyAlignment="1" applyProtection="1">
      <alignment vertical="center"/>
      <protection locked="0"/>
    </xf>
    <xf numFmtId="0" fontId="13" fillId="2" borderId="5" xfId="1" applyFont="1" applyFill="1" applyBorder="1" applyAlignment="1" applyProtection="1">
      <alignment vertical="center"/>
      <protection locked="0"/>
    </xf>
    <xf numFmtId="0" fontId="20" fillId="0" borderId="24" xfId="1" quotePrefix="1" applyFont="1" applyBorder="1" applyAlignment="1" applyProtection="1">
      <alignment horizontal="left" vertical="center"/>
    </xf>
    <xf numFmtId="0" fontId="19" fillId="5" borderId="8" xfId="1" quotePrefix="1" applyFont="1" applyFill="1" applyBorder="1" applyAlignment="1" applyProtection="1">
      <alignment horizontal="center" vertical="center"/>
    </xf>
    <xf numFmtId="0" fontId="19" fillId="5" borderId="9" xfId="1" quotePrefix="1" applyFont="1" applyFill="1" applyBorder="1" applyAlignment="1" applyProtection="1">
      <alignment horizontal="center" vertical="center"/>
    </xf>
    <xf numFmtId="0" fontId="19" fillId="5" borderId="10" xfId="1" quotePrefix="1" applyFont="1" applyFill="1" applyBorder="1" applyAlignment="1" applyProtection="1">
      <alignment horizontal="center" vertical="center"/>
    </xf>
    <xf numFmtId="0" fontId="19" fillId="3" borderId="155" xfId="1" applyFont="1" applyFill="1" applyBorder="1" applyAlignment="1" applyProtection="1">
      <alignment horizontal="center" vertical="center"/>
    </xf>
    <xf numFmtId="0" fontId="19" fillId="3" borderId="156" xfId="1" applyFont="1" applyFill="1" applyBorder="1" applyAlignment="1" applyProtection="1">
      <alignment horizontal="center" vertical="center"/>
    </xf>
    <xf numFmtId="0" fontId="19" fillId="3" borderId="157" xfId="1" applyFont="1" applyFill="1" applyBorder="1" applyAlignment="1" applyProtection="1">
      <alignment horizontal="center" vertical="center"/>
    </xf>
    <xf numFmtId="0" fontId="19" fillId="3" borderId="28" xfId="1" applyFont="1" applyFill="1" applyBorder="1" applyAlignment="1" applyProtection="1">
      <alignment horizontal="center" vertical="center"/>
    </xf>
    <xf numFmtId="0" fontId="19" fillId="3" borderId="78" xfId="1" applyFont="1" applyFill="1" applyBorder="1" applyAlignment="1" applyProtection="1">
      <alignment horizontal="center" vertical="center"/>
    </xf>
    <xf numFmtId="0" fontId="19" fillId="3" borderId="21" xfId="1" applyFont="1" applyFill="1" applyBorder="1" applyAlignment="1" applyProtection="1">
      <alignment horizontal="center" vertical="center"/>
    </xf>
    <xf numFmtId="0" fontId="13" fillId="2" borderId="4" xfId="0" applyFont="1" applyFill="1" applyBorder="1" applyAlignment="1" applyProtection="1">
      <alignment vertical="center"/>
      <protection locked="0"/>
    </xf>
    <xf numFmtId="0" fontId="13" fillId="2" borderId="5" xfId="0" applyFont="1" applyFill="1" applyBorder="1" applyAlignment="1" applyProtection="1">
      <alignment vertical="center"/>
      <protection locked="0"/>
    </xf>
    <xf numFmtId="0" fontId="20" fillId="2" borderId="75" xfId="1" applyFont="1" applyFill="1" applyBorder="1" applyAlignment="1" applyProtection="1">
      <alignment horizontal="center" vertical="center"/>
      <protection locked="0"/>
    </xf>
    <xf numFmtId="0" fontId="20" fillId="2" borderId="76" xfId="1" applyFont="1" applyFill="1" applyBorder="1" applyAlignment="1" applyProtection="1">
      <alignment horizontal="center" vertical="center"/>
      <protection locked="0"/>
    </xf>
    <xf numFmtId="0" fontId="20" fillId="2" borderId="77" xfId="1" applyFont="1" applyFill="1" applyBorder="1" applyAlignment="1" applyProtection="1">
      <alignment horizontal="center" vertical="center"/>
      <protection locked="0"/>
    </xf>
    <xf numFmtId="0" fontId="13" fillId="2" borderId="20"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13" fillId="2" borderId="5" xfId="1" applyFont="1" applyFill="1" applyBorder="1" applyAlignment="1" applyProtection="1">
      <alignment horizontal="center" vertical="center"/>
      <protection locked="0"/>
    </xf>
    <xf numFmtId="14" fontId="20" fillId="2" borderId="20" xfId="1" applyNumberFormat="1" applyFont="1" applyFill="1" applyBorder="1" applyAlignment="1" applyProtection="1">
      <alignment horizontal="center" vertical="center"/>
      <protection locked="0"/>
    </xf>
    <xf numFmtId="14" fontId="20" fillId="2" borderId="4" xfId="0" applyNumberFormat="1" applyFont="1" applyFill="1" applyBorder="1" applyAlignment="1" applyProtection="1">
      <alignment horizontal="center" vertical="center"/>
      <protection locked="0"/>
    </xf>
    <xf numFmtId="14" fontId="20" fillId="2" borderId="29" xfId="0" applyNumberFormat="1" applyFont="1" applyFill="1" applyBorder="1" applyAlignment="1" applyProtection="1">
      <alignment horizontal="center" vertical="center"/>
      <protection locked="0"/>
    </xf>
    <xf numFmtId="0" fontId="20" fillId="4" borderId="0" xfId="4" applyFont="1" applyFill="1" applyBorder="1" applyAlignment="1" applyProtection="1">
      <alignment horizontal="right" vertical="center"/>
    </xf>
    <xf numFmtId="0" fontId="20" fillId="4" borderId="57" xfId="4" applyFont="1" applyFill="1" applyBorder="1" applyAlignment="1" applyProtection="1">
      <alignment horizontal="center" vertical="center" wrapText="1"/>
    </xf>
    <xf numFmtId="0" fontId="20" fillId="4" borderId="47" xfId="4" applyFont="1" applyFill="1" applyBorder="1" applyAlignment="1" applyProtection="1">
      <alignment horizontal="center" vertical="center" wrapText="1"/>
    </xf>
    <xf numFmtId="0" fontId="13" fillId="4" borderId="42" xfId="4" applyFont="1" applyFill="1" applyBorder="1" applyAlignment="1" applyProtection="1">
      <alignment horizontal="center" vertical="center" wrapText="1"/>
    </xf>
    <xf numFmtId="0" fontId="13" fillId="4" borderId="40" xfId="4" applyFont="1" applyFill="1" applyBorder="1" applyAlignment="1" applyProtection="1">
      <alignment horizontal="center" vertical="center" wrapText="1"/>
    </xf>
    <xf numFmtId="0" fontId="20" fillId="4" borderId="40" xfId="4" applyFont="1" applyFill="1" applyBorder="1" applyAlignment="1" applyProtection="1">
      <alignment horizontal="center" vertical="center" wrapText="1"/>
    </xf>
    <xf numFmtId="0" fontId="19" fillId="5" borderId="25" xfId="4" applyFont="1" applyFill="1" applyBorder="1" applyAlignment="1" applyProtection="1">
      <alignment horizontal="center" vertical="center"/>
    </xf>
    <xf numFmtId="0" fontId="19" fillId="5" borderId="26" xfId="4" applyFont="1" applyFill="1" applyBorder="1" applyAlignment="1" applyProtection="1">
      <alignment horizontal="center" vertical="center"/>
    </xf>
    <xf numFmtId="0" fontId="19" fillId="5" borderId="27" xfId="4" applyFont="1" applyFill="1" applyBorder="1" applyAlignment="1" applyProtection="1">
      <alignment horizontal="center" vertical="center"/>
    </xf>
    <xf numFmtId="0" fontId="13" fillId="4" borderId="102" xfId="3" applyFont="1" applyFill="1" applyBorder="1" applyAlignment="1" applyProtection="1">
      <alignment horizontal="center" vertical="center"/>
    </xf>
    <xf numFmtId="0" fontId="13" fillId="4" borderId="103" xfId="3" applyFont="1" applyFill="1" applyBorder="1" applyAlignment="1" applyProtection="1">
      <alignment horizontal="center" vertical="center"/>
    </xf>
    <xf numFmtId="0" fontId="20" fillId="4" borderId="142" xfId="4" applyFont="1" applyFill="1" applyBorder="1" applyAlignment="1" applyProtection="1">
      <alignment horizontal="center" vertical="center" wrapText="1"/>
    </xf>
    <xf numFmtId="0" fontId="20" fillId="4" borderId="44" xfId="4" applyFont="1" applyFill="1" applyBorder="1" applyAlignment="1" applyProtection="1">
      <alignment horizontal="center" vertical="center" wrapText="1"/>
    </xf>
    <xf numFmtId="0" fontId="20" fillId="4" borderId="54" xfId="4" applyFont="1" applyFill="1" applyBorder="1" applyAlignment="1" applyProtection="1">
      <alignment horizontal="center" vertical="center" wrapText="1"/>
    </xf>
    <xf numFmtId="0" fontId="20" fillId="4" borderId="42" xfId="4" applyFont="1" applyFill="1" applyBorder="1" applyAlignment="1" applyProtection="1">
      <alignment horizontal="center" vertical="center"/>
    </xf>
    <xf numFmtId="0" fontId="20" fillId="4" borderId="40" xfId="4" applyFont="1" applyFill="1" applyBorder="1" applyAlignment="1" applyProtection="1">
      <alignment horizontal="center" vertical="center"/>
    </xf>
    <xf numFmtId="0" fontId="20" fillId="4" borderId="42" xfId="4" applyFont="1" applyFill="1" applyBorder="1" applyAlignment="1" applyProtection="1">
      <alignment horizontal="center" vertical="center" wrapText="1"/>
    </xf>
    <xf numFmtId="0" fontId="20" fillId="6" borderId="0" xfId="4" applyFont="1" applyFill="1" applyBorder="1" applyAlignment="1" applyProtection="1">
      <alignment horizontal="center" vertical="center"/>
    </xf>
    <xf numFmtId="0" fontId="10" fillId="2" borderId="0" xfId="4" applyFont="1" applyFill="1" applyBorder="1" applyAlignment="1" applyProtection="1">
      <alignment horizontal="center" vertical="center"/>
      <protection locked="0"/>
    </xf>
    <xf numFmtId="0" fontId="20" fillId="4" borderId="149" xfId="0" applyFont="1" applyFill="1" applyBorder="1" applyAlignment="1" applyProtection="1">
      <alignment horizontal="right"/>
    </xf>
    <xf numFmtId="0" fontId="20" fillId="4" borderId="150" xfId="0" applyFont="1" applyFill="1" applyBorder="1" applyAlignment="1" applyProtection="1">
      <alignment horizontal="right"/>
    </xf>
    <xf numFmtId="0" fontId="20" fillId="4" borderId="151" xfId="0" applyFont="1" applyFill="1" applyBorder="1" applyAlignment="1" applyProtection="1">
      <alignment horizontal="right"/>
    </xf>
    <xf numFmtId="0" fontId="19" fillId="5" borderId="25" xfId="5" applyFont="1" applyFill="1" applyBorder="1" applyAlignment="1" applyProtection="1">
      <alignment horizontal="center" vertical="center"/>
    </xf>
    <xf numFmtId="0" fontId="19" fillId="5" borderId="26" xfId="5" applyFont="1" applyFill="1" applyBorder="1" applyAlignment="1" applyProtection="1">
      <alignment horizontal="center" vertical="center"/>
    </xf>
    <xf numFmtId="0" fontId="19" fillId="5" borderId="27" xfId="5" applyFont="1" applyFill="1" applyBorder="1" applyAlignment="1" applyProtection="1">
      <alignment horizontal="center" vertical="center"/>
    </xf>
    <xf numFmtId="0" fontId="19" fillId="3" borderId="137" xfId="0" applyFont="1" applyFill="1" applyBorder="1" applyAlignment="1" applyProtection="1">
      <alignment horizontal="center"/>
    </xf>
    <xf numFmtId="0" fontId="19" fillId="3" borderId="138" xfId="0" applyFont="1" applyFill="1" applyBorder="1" applyAlignment="1" applyProtection="1">
      <alignment horizontal="center"/>
    </xf>
    <xf numFmtId="0" fontId="19" fillId="3" borderId="104" xfId="0" applyFont="1" applyFill="1" applyBorder="1" applyAlignment="1" applyProtection="1">
      <alignment horizontal="center"/>
    </xf>
    <xf numFmtId="0" fontId="19" fillId="3" borderId="106" xfId="0" applyFont="1" applyFill="1" applyBorder="1" applyAlignment="1" applyProtection="1">
      <alignment horizontal="center"/>
    </xf>
    <xf numFmtId="2" fontId="13" fillId="4" borderId="48" xfId="0" applyNumberFormat="1" applyFont="1" applyFill="1" applyBorder="1" applyAlignment="1">
      <alignment horizontal="center"/>
    </xf>
    <xf numFmtId="2" fontId="13" fillId="4" borderId="135" xfId="0" applyNumberFormat="1" applyFont="1" applyFill="1" applyBorder="1" applyAlignment="1">
      <alignment horizontal="center"/>
    </xf>
    <xf numFmtId="0" fontId="13" fillId="4" borderId="20" xfId="3" applyFont="1" applyFill="1" applyBorder="1" applyAlignment="1" applyProtection="1">
      <alignment horizontal="center" vertical="center"/>
    </xf>
    <xf numFmtId="0" fontId="13" fillId="4" borderId="29" xfId="3" applyFont="1" applyFill="1" applyBorder="1" applyAlignment="1" applyProtection="1">
      <alignment horizontal="center" vertical="center"/>
    </xf>
    <xf numFmtId="0" fontId="19" fillId="3" borderId="137" xfId="0" applyFont="1" applyFill="1" applyBorder="1" applyAlignment="1" applyProtection="1">
      <alignment horizontal="center" vertical="center"/>
    </xf>
    <xf numFmtId="0" fontId="19" fillId="3" borderId="104" xfId="0" applyFont="1" applyFill="1" applyBorder="1" applyAlignment="1" applyProtection="1">
      <alignment horizontal="center" vertical="center"/>
    </xf>
    <xf numFmtId="0" fontId="19" fillId="3" borderId="138" xfId="0" applyFont="1" applyFill="1" applyBorder="1" applyAlignment="1" applyProtection="1">
      <alignment horizontal="center" vertical="center"/>
    </xf>
    <xf numFmtId="0" fontId="19" fillId="3" borderId="105" xfId="0" applyFont="1" applyFill="1" applyBorder="1" applyAlignment="1" applyProtection="1">
      <alignment horizontal="center" vertical="center"/>
    </xf>
    <xf numFmtId="0" fontId="19" fillId="3" borderId="106" xfId="0" applyFont="1" applyFill="1" applyBorder="1" applyAlignment="1" applyProtection="1">
      <alignment horizontal="center" vertical="center"/>
    </xf>
    <xf numFmtId="0" fontId="10" fillId="2" borderId="71" xfId="4" applyFont="1" applyFill="1" applyBorder="1" applyAlignment="1" applyProtection="1">
      <alignment horizontal="center" vertical="center"/>
      <protection locked="0"/>
    </xf>
    <xf numFmtId="0" fontId="10" fillId="2" borderId="7" xfId="4" applyFont="1" applyFill="1" applyBorder="1" applyAlignment="1" applyProtection="1">
      <alignment horizontal="center" vertical="center"/>
      <protection locked="0"/>
    </xf>
    <xf numFmtId="0" fontId="20" fillId="6" borderId="125" xfId="4" applyFont="1" applyFill="1" applyBorder="1" applyAlignment="1" applyProtection="1">
      <alignment horizontal="center" vertical="center"/>
    </xf>
    <xf numFmtId="0" fontId="20" fillId="6" borderId="64" xfId="4" applyFont="1" applyFill="1" applyBorder="1" applyAlignment="1" applyProtection="1">
      <alignment horizontal="center" vertical="center"/>
    </xf>
    <xf numFmtId="0" fontId="20" fillId="6" borderId="93" xfId="4" applyFont="1" applyFill="1" applyBorder="1" applyAlignment="1" applyProtection="1">
      <alignment horizontal="center" vertical="center"/>
    </xf>
    <xf numFmtId="0" fontId="20" fillId="6" borderId="126" xfId="4" applyFont="1" applyFill="1" applyBorder="1" applyAlignment="1" applyProtection="1">
      <alignment horizontal="center" vertical="center"/>
    </xf>
    <xf numFmtId="0" fontId="20" fillId="6" borderId="62" xfId="4" applyFont="1" applyFill="1" applyBorder="1" applyAlignment="1" applyProtection="1">
      <alignment horizontal="center" vertical="center"/>
    </xf>
    <xf numFmtId="0" fontId="20" fillId="6" borderId="152" xfId="4" applyFont="1" applyFill="1" applyBorder="1" applyAlignment="1" applyProtection="1">
      <alignment horizontal="center" vertical="center"/>
    </xf>
    <xf numFmtId="0" fontId="40" fillId="6" borderId="71" xfId="4" applyFont="1" applyFill="1" applyBorder="1" applyAlignment="1" applyProtection="1">
      <alignment horizontal="center" vertical="center" wrapText="1"/>
    </xf>
    <xf numFmtId="0" fontId="40" fillId="6" borderId="0" xfId="4" applyFont="1" applyFill="1" applyBorder="1" applyAlignment="1" applyProtection="1">
      <alignment horizontal="center" vertical="center" wrapText="1"/>
    </xf>
    <xf numFmtId="0" fontId="40" fillId="6" borderId="82" xfId="4" applyFont="1" applyFill="1" applyBorder="1" applyAlignment="1" applyProtection="1">
      <alignment horizontal="center" vertical="center" wrapText="1"/>
    </xf>
    <xf numFmtId="0" fontId="19" fillId="5" borderId="155" xfId="5" applyFont="1" applyFill="1" applyBorder="1" applyAlignment="1" applyProtection="1">
      <alignment horizontal="center" vertical="center"/>
    </xf>
    <xf numFmtId="0" fontId="19" fillId="5" borderId="156" xfId="5" applyFont="1" applyFill="1" applyBorder="1" applyAlignment="1" applyProtection="1">
      <alignment horizontal="center" vertical="center"/>
    </xf>
    <xf numFmtId="0" fontId="19" fillId="5" borderId="157" xfId="5" applyFont="1" applyFill="1" applyBorder="1" applyAlignment="1" applyProtection="1">
      <alignment horizontal="center" vertical="center"/>
    </xf>
    <xf numFmtId="0" fontId="13" fillId="4" borderId="5" xfId="0" applyFont="1" applyFill="1" applyBorder="1" applyAlignment="1">
      <alignment horizontal="center" vertical="center"/>
    </xf>
    <xf numFmtId="0" fontId="13" fillId="4" borderId="0" xfId="3" applyFont="1" applyFill="1" applyBorder="1" applyAlignment="1" applyProtection="1">
      <alignment horizontal="center" vertical="center"/>
    </xf>
    <xf numFmtId="0" fontId="13" fillId="4" borderId="7" xfId="3" applyFont="1" applyFill="1" applyBorder="1" applyAlignment="1" applyProtection="1">
      <alignment horizontal="center" vertical="center"/>
    </xf>
    <xf numFmtId="0" fontId="20" fillId="4" borderId="0" xfId="0" applyFont="1" applyFill="1" applyBorder="1" applyAlignment="1" applyProtection="1">
      <alignment horizontal="right" vertical="center"/>
    </xf>
    <xf numFmtId="0" fontId="19" fillId="5" borderId="63" xfId="3" quotePrefix="1" applyFont="1" applyFill="1" applyBorder="1" applyAlignment="1" applyProtection="1">
      <alignment horizontal="center" vertical="center"/>
    </xf>
    <xf numFmtId="0" fontId="19" fillId="5" borderId="64" xfId="3" quotePrefix="1" applyFont="1" applyFill="1" applyBorder="1" applyAlignment="1" applyProtection="1">
      <alignment horizontal="center" vertical="center"/>
    </xf>
    <xf numFmtId="0" fontId="19" fillId="5" borderId="65" xfId="3" quotePrefix="1" applyFont="1" applyFill="1" applyBorder="1" applyAlignment="1" applyProtection="1">
      <alignment horizontal="center" vertical="center"/>
    </xf>
    <xf numFmtId="0" fontId="14" fillId="4" borderId="0" xfId="0" applyFont="1" applyFill="1" applyBorder="1" applyAlignment="1">
      <alignment horizontal="center" vertical="center" wrapText="1"/>
    </xf>
    <xf numFmtId="0" fontId="13" fillId="4" borderId="44" xfId="0" applyFont="1" applyFill="1" applyBorder="1" applyAlignment="1" applyProtection="1">
      <alignment horizontal="center" vertical="center" wrapText="1"/>
    </xf>
    <xf numFmtId="0" fontId="13" fillId="4" borderId="40"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13" fillId="4" borderId="48" xfId="0" applyFont="1" applyFill="1" applyBorder="1" applyAlignment="1" applyProtection="1">
      <alignment horizontal="center" vertical="center" wrapText="1"/>
    </xf>
    <xf numFmtId="0" fontId="13" fillId="4" borderId="7" xfId="0" applyFont="1" applyFill="1" applyBorder="1" applyAlignment="1" applyProtection="1">
      <alignment horizontal="center" vertical="center" wrapText="1"/>
    </xf>
    <xf numFmtId="0" fontId="13" fillId="4" borderId="135" xfId="0" applyFont="1" applyFill="1" applyBorder="1" applyAlignment="1" applyProtection="1">
      <alignment horizontal="center" vertical="center" wrapText="1"/>
    </xf>
    <xf numFmtId="0" fontId="13" fillId="4" borderId="79" xfId="0" applyFont="1" applyFill="1" applyBorder="1" applyAlignment="1" applyProtection="1">
      <alignment horizontal="center" vertical="center" wrapText="1"/>
    </xf>
    <xf numFmtId="0" fontId="13" fillId="4" borderId="81" xfId="0" applyFont="1" applyFill="1" applyBorder="1" applyAlignment="1" applyProtection="1">
      <alignment horizontal="center" vertical="center" wrapText="1"/>
    </xf>
    <xf numFmtId="0" fontId="13" fillId="4" borderId="123" xfId="0" applyFont="1" applyFill="1" applyBorder="1" applyAlignment="1" applyProtection="1">
      <alignment horizontal="center" vertical="center" wrapText="1"/>
    </xf>
    <xf numFmtId="0" fontId="13" fillId="4" borderId="0"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4" xfId="3" applyFont="1" applyFill="1" applyBorder="1" applyAlignment="1" applyProtection="1">
      <alignment horizontal="center" vertical="center"/>
    </xf>
    <xf numFmtId="0" fontId="13" fillId="4" borderId="5" xfId="3" applyFont="1" applyFill="1" applyBorder="1" applyAlignment="1" applyProtection="1">
      <alignment horizontal="center" vertical="center"/>
    </xf>
    <xf numFmtId="0" fontId="44" fillId="4" borderId="137" xfId="0" applyFont="1" applyFill="1" applyBorder="1" applyAlignment="1" applyProtection="1">
      <alignment horizontal="center" vertical="center"/>
    </xf>
    <xf numFmtId="0" fontId="44" fillId="4" borderId="104" xfId="0" applyFont="1" applyFill="1" applyBorder="1" applyAlignment="1" applyProtection="1">
      <alignment horizontal="center" vertical="center"/>
    </xf>
    <xf numFmtId="0" fontId="44" fillId="4" borderId="138" xfId="0" applyFont="1" applyFill="1" applyBorder="1" applyAlignment="1" applyProtection="1">
      <alignment horizontal="center" vertical="center"/>
    </xf>
    <xf numFmtId="0" fontId="16" fillId="4" borderId="142" xfId="0" applyFont="1" applyFill="1" applyBorder="1" applyAlignment="1" applyProtection="1">
      <alignment horizontal="center" vertical="center" wrapText="1"/>
      <protection locked="0"/>
    </xf>
    <xf numFmtId="0" fontId="16" fillId="4" borderId="54" xfId="0" applyFont="1" applyFill="1" applyBorder="1" applyAlignment="1" applyProtection="1">
      <alignment horizontal="center" vertical="center" wrapText="1"/>
      <protection locked="0"/>
    </xf>
    <xf numFmtId="3" fontId="20" fillId="4" borderId="146" xfId="0" applyNumberFormat="1" applyFont="1" applyFill="1" applyBorder="1" applyAlignment="1">
      <alignment horizontal="left" vertical="center"/>
    </xf>
    <xf numFmtId="3" fontId="20" fillId="4" borderId="147" xfId="0" applyNumberFormat="1" applyFont="1" applyFill="1" applyBorder="1" applyAlignment="1">
      <alignment horizontal="left" vertical="center"/>
    </xf>
    <xf numFmtId="3" fontId="20" fillId="4" borderId="144" xfId="0" applyNumberFormat="1" applyFont="1" applyFill="1" applyBorder="1" applyAlignment="1">
      <alignment horizontal="left" vertical="center"/>
    </xf>
    <xf numFmtId="0" fontId="34" fillId="4" borderId="30" xfId="5" applyFont="1" applyFill="1" applyBorder="1" applyAlignment="1" applyProtection="1">
      <alignment horizontal="center" vertical="center" wrapText="1"/>
    </xf>
    <xf numFmtId="0" fontId="34" fillId="4" borderId="0" xfId="5" applyFont="1" applyFill="1" applyBorder="1" applyAlignment="1" applyProtection="1">
      <alignment horizontal="center" vertical="center" wrapText="1"/>
    </xf>
    <xf numFmtId="0" fontId="34" fillId="4" borderId="28" xfId="5" applyFont="1" applyFill="1" applyBorder="1" applyAlignment="1" applyProtection="1">
      <alignment horizontal="center" vertical="center" wrapText="1"/>
    </xf>
    <xf numFmtId="0" fontId="34" fillId="4" borderId="101" xfId="5" applyFont="1" applyFill="1" applyBorder="1" applyAlignment="1" applyProtection="1">
      <alignment horizontal="center" vertical="center" wrapText="1"/>
    </xf>
    <xf numFmtId="0" fontId="37" fillId="4" borderId="0" xfId="0" applyFont="1" applyFill="1" applyBorder="1" applyAlignment="1" applyProtection="1">
      <alignment horizontal="center" wrapText="1"/>
    </xf>
    <xf numFmtId="0" fontId="19" fillId="5" borderId="125" xfId="5" applyFont="1" applyFill="1" applyBorder="1" applyAlignment="1" applyProtection="1">
      <alignment horizontal="center" vertical="center"/>
    </xf>
    <xf numFmtId="0" fontId="19" fillId="5" borderId="64" xfId="5" applyFont="1" applyFill="1" applyBorder="1" applyAlignment="1" applyProtection="1">
      <alignment horizontal="center" vertical="center"/>
    </xf>
    <xf numFmtId="0" fontId="19" fillId="5" borderId="93" xfId="5" applyFont="1" applyFill="1" applyBorder="1" applyAlignment="1" applyProtection="1">
      <alignment horizontal="center" vertical="center"/>
    </xf>
    <xf numFmtId="0" fontId="20" fillId="4" borderId="156" xfId="0" applyFont="1" applyFill="1" applyBorder="1" applyAlignment="1" applyProtection="1">
      <alignment horizontal="right"/>
    </xf>
    <xf numFmtId="0" fontId="20" fillId="4" borderId="0" xfId="0" applyFont="1" applyFill="1" applyBorder="1" applyAlignment="1" applyProtection="1">
      <alignment horizontal="right"/>
    </xf>
    <xf numFmtId="3" fontId="42" fillId="4" borderId="0" xfId="0" applyNumberFormat="1" applyFont="1" applyFill="1" applyBorder="1" applyAlignment="1">
      <alignment horizontal="center"/>
    </xf>
    <xf numFmtId="3" fontId="16" fillId="4" borderId="0" xfId="0" applyNumberFormat="1" applyFont="1" applyFill="1" applyBorder="1" applyAlignment="1">
      <alignment horizontal="center"/>
    </xf>
    <xf numFmtId="2" fontId="20" fillId="4" borderId="0" xfId="0" applyNumberFormat="1" applyFont="1" applyFill="1" applyBorder="1" applyAlignment="1" applyProtection="1">
      <alignment horizontal="center"/>
    </xf>
    <xf numFmtId="0" fontId="20" fillId="4" borderId="0" xfId="0" applyFont="1" applyFill="1" applyBorder="1" applyAlignment="1" applyProtection="1">
      <alignment horizontal="center"/>
    </xf>
    <xf numFmtId="0" fontId="19" fillId="5" borderId="71" xfId="5" applyFont="1" applyFill="1" applyBorder="1" applyAlignment="1" applyProtection="1">
      <alignment horizontal="center" vertical="center"/>
    </xf>
    <xf numFmtId="0" fontId="19" fillId="5" borderId="0" xfId="5" applyFont="1" applyFill="1" applyBorder="1" applyAlignment="1" applyProtection="1">
      <alignment horizontal="center" vertical="center"/>
    </xf>
    <xf numFmtId="0" fontId="19" fillId="5" borderId="82" xfId="5" applyFont="1" applyFill="1" applyBorder="1" applyAlignment="1" applyProtection="1">
      <alignment horizontal="center" vertical="center"/>
    </xf>
    <xf numFmtId="0" fontId="21" fillId="0" borderId="62" xfId="0" applyFont="1" applyBorder="1" applyAlignment="1">
      <alignment horizontal="center" vertical="center"/>
    </xf>
    <xf numFmtId="0" fontId="21" fillId="0" borderId="0" xfId="0" applyFont="1" applyBorder="1" applyAlignment="1" applyProtection="1">
      <alignment horizontal="center" vertical="center"/>
    </xf>
    <xf numFmtId="0" fontId="38" fillId="4" borderId="30" xfId="4" applyFont="1" applyFill="1" applyBorder="1" applyAlignment="1" applyProtection="1">
      <alignment horizontal="center" vertical="center" wrapText="1"/>
    </xf>
    <xf numFmtId="0" fontId="38" fillId="4" borderId="0" xfId="4" applyFont="1" applyFill="1" applyBorder="1" applyAlignment="1" applyProtection="1">
      <alignment horizontal="center" vertical="center" wrapText="1"/>
    </xf>
    <xf numFmtId="0" fontId="38" fillId="4" borderId="12" xfId="4" applyFont="1" applyFill="1" applyBorder="1" applyAlignment="1" applyProtection="1">
      <alignment horizontal="center" vertical="center" wrapText="1"/>
    </xf>
    <xf numFmtId="0" fontId="13" fillId="4" borderId="0" xfId="4" applyFont="1" applyFill="1" applyBorder="1" applyAlignment="1" applyProtection="1">
      <alignment horizontal="center" vertical="center"/>
    </xf>
    <xf numFmtId="0" fontId="13" fillId="4" borderId="12" xfId="4" applyFont="1" applyFill="1" applyBorder="1" applyAlignment="1" applyProtection="1">
      <alignment horizontal="center" vertical="center"/>
    </xf>
    <xf numFmtId="0" fontId="20" fillId="4" borderId="28" xfId="4" applyFont="1" applyFill="1" applyBorder="1" applyAlignment="1" applyProtection="1">
      <alignment horizontal="center" vertical="center"/>
    </xf>
    <xf numFmtId="0" fontId="20" fillId="4" borderId="78" xfId="4" applyFont="1" applyFill="1" applyBorder="1" applyAlignment="1" applyProtection="1">
      <alignment horizontal="center" vertical="center"/>
    </xf>
    <xf numFmtId="0" fontId="20" fillId="4" borderId="21" xfId="4" applyFont="1" applyFill="1" applyBorder="1" applyAlignment="1" applyProtection="1">
      <alignment horizontal="center" vertical="center"/>
    </xf>
    <xf numFmtId="0" fontId="49" fillId="10" borderId="154" xfId="0" applyFont="1" applyFill="1" applyBorder="1" applyAlignment="1">
      <alignment horizontal="center" vertical="center"/>
    </xf>
    <xf numFmtId="0" fontId="49" fillId="10" borderId="0" xfId="0" applyFont="1" applyFill="1" applyBorder="1" applyAlignment="1">
      <alignment horizontal="center" vertical="center"/>
    </xf>
    <xf numFmtId="0" fontId="48" fillId="0" borderId="0" xfId="0" applyFont="1" applyFill="1" applyBorder="1" applyAlignment="1">
      <alignment horizontal="center" vertical="center" wrapText="1"/>
    </xf>
    <xf numFmtId="0" fontId="0" fillId="0" borderId="0" xfId="0" applyAlignment="1">
      <alignment horizontal="left" vertical="center" wrapText="1"/>
    </xf>
  </cellXfs>
  <cellStyles count="14">
    <cellStyle name="Komma" xfId="10" builtinId="3"/>
    <cellStyle name="Komma 2" xfId="13" xr:uid="{00000000-0005-0000-0000-000002000000}"/>
    <cellStyle name="Link" xfId="9" builtinId="8"/>
    <cellStyle name="Normal 2" xfId="7" xr:uid="{00000000-0005-0000-0000-000004000000}"/>
    <cellStyle name="Normal 2 2" xfId="6" xr:uid="{00000000-0005-0000-0000-000005000000}"/>
    <cellStyle name="Normal 2 3" xfId="8" xr:uid="{00000000-0005-0000-0000-000006000000}"/>
    <cellStyle name="Normal 2 3 2" xfId="12" xr:uid="{00000000-0005-0000-0000-000007000000}"/>
    <cellStyle name="Normal 2 4" xfId="11" xr:uid="{00000000-0005-0000-0000-000008000000}"/>
    <cellStyle name="Normal_Cultvation Patterns" xfId="5" xr:uid="{00000000-0005-0000-0000-000009000000}"/>
    <cellStyle name="Normal_Equipement" xfId="4" xr:uid="{00000000-0005-0000-0000-00000A000000}"/>
    <cellStyle name="Normal_Labour + Credit" xfId="3" xr:uid="{00000000-0005-0000-0000-00000B000000}"/>
    <cellStyle name="Normal_Land resources" xfId="1" xr:uid="{00000000-0005-0000-0000-00000C000000}"/>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Información general'!$C$6:$E$6</c:f>
          <c:strCache>
            <c:ptCount val="3"/>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Costos por financiación</c:v>
                </c:pt>
                <c:pt idx="1">
                  <c:v>Costos por depreciación</c:v>
                </c:pt>
                <c:pt idx="2">
                  <c:v>Cuotas de afiliación </c:v>
                </c:pt>
                <c:pt idx="3">
                  <c:v>Costos de seguros</c:v>
                </c:pt>
                <c:pt idx="4">
                  <c:v>Impuesto rústico</c:v>
                </c:pt>
                <c:pt idx="5">
                  <c:v>Contribución al fondo social</c:v>
                </c:pt>
                <c:pt idx="6">
                  <c:v>Tasas de arrendamiento de equipamiento</c:v>
                </c:pt>
                <c:pt idx="7">
                  <c:v>Costos de arrendamiento de tierras</c:v>
                </c:pt>
                <c:pt idx="8">
                  <c:v>-</c:v>
                </c:pt>
                <c:pt idx="9">
                  <c:v>-</c:v>
                </c:pt>
                <c:pt idx="10">
                  <c:v>Combustible y lubricantes en general </c:v>
                </c:pt>
                <c:pt idx="11">
                  <c:v>Suministro de agua</c:v>
                </c:pt>
                <c:pt idx="12">
                  <c:v>Suministro de electricidad</c:v>
                </c:pt>
                <c:pt idx="13">
                  <c:v>Tasas de transporte regulares </c:v>
                </c:pt>
                <c:pt idx="14">
                  <c:v>Salario del personal permanente</c:v>
                </c:pt>
                <c:pt idx="15">
                  <c:v>Salario del personal temporal</c:v>
                </c:pt>
                <c:pt idx="16">
                  <c:v>Semillas</c:v>
                </c:pt>
                <c:pt idx="17">
                  <c:v>Estiércol y fertilizante</c:v>
                </c:pt>
                <c:pt idx="18">
                  <c:v>Protección de plantas</c:v>
                </c:pt>
                <c:pt idx="19">
                  <c:v>Forraje</c:v>
                </c:pt>
                <c:pt idx="20">
                  <c:v>Servicios veterinarios</c:v>
                </c:pt>
                <c:pt idx="21">
                  <c:v>Tracción y mecanización</c:v>
                </c:pt>
                <c:pt idx="22">
                  <c:v>Maquinaria (mantenimiento y arreglos)</c:v>
                </c:pt>
                <c:pt idx="23">
                  <c:v>Infraestructura (mantenimiento y arreglos)</c:v>
                </c:pt>
                <c:pt idx="24">
                  <c:v>Riego (mantenimiento y arreglos)</c:v>
                </c:pt>
                <c:pt idx="25">
                  <c:v>-</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Costos por financiación</c:v>
                </c:pt>
                <c:pt idx="1">
                  <c:v>Costos por depreciación</c:v>
                </c:pt>
                <c:pt idx="2">
                  <c:v>Cuotas de afiliación </c:v>
                </c:pt>
                <c:pt idx="3">
                  <c:v>Costos de seguros</c:v>
                </c:pt>
                <c:pt idx="4">
                  <c:v>Impuesto rústico</c:v>
                </c:pt>
                <c:pt idx="5">
                  <c:v>Contribución al fondo social</c:v>
                </c:pt>
                <c:pt idx="6">
                  <c:v>Tasas de arrendamiento de equipamiento</c:v>
                </c:pt>
                <c:pt idx="7">
                  <c:v>Costos de arrendamiento de tierras</c:v>
                </c:pt>
                <c:pt idx="8">
                  <c:v>-</c:v>
                </c:pt>
                <c:pt idx="9">
                  <c:v>-</c:v>
                </c:pt>
                <c:pt idx="10">
                  <c:v>Combustible y lubricantes en general </c:v>
                </c:pt>
                <c:pt idx="11">
                  <c:v>Suministro de agua</c:v>
                </c:pt>
                <c:pt idx="12">
                  <c:v>Suministro de electricidad</c:v>
                </c:pt>
                <c:pt idx="13">
                  <c:v>Tasas de transporte regulares </c:v>
                </c:pt>
                <c:pt idx="14">
                  <c:v>Salario del personal permanente</c:v>
                </c:pt>
                <c:pt idx="15">
                  <c:v>Salario del personal temporal</c:v>
                </c:pt>
                <c:pt idx="16">
                  <c:v>Semillas</c:v>
                </c:pt>
                <c:pt idx="17">
                  <c:v>Estiércol y fertilizante</c:v>
                </c:pt>
                <c:pt idx="18">
                  <c:v>Protección de plantas</c:v>
                </c:pt>
                <c:pt idx="19">
                  <c:v>Forraje</c:v>
                </c:pt>
                <c:pt idx="20">
                  <c:v>Servicios veterinarios</c:v>
                </c:pt>
                <c:pt idx="21">
                  <c:v>Tracción y mecanización</c:v>
                </c:pt>
                <c:pt idx="22">
                  <c:v>Maquinaria (mantenimiento y arreglos)</c:v>
                </c:pt>
                <c:pt idx="23">
                  <c:v>Infraestructura (mantenimiento y arreglos)</c:v>
                </c:pt>
                <c:pt idx="24">
                  <c:v>Riego (mantenimiento y arreglos)</c:v>
                </c:pt>
                <c:pt idx="25">
                  <c:v>-</c:v>
                </c:pt>
                <c:pt idx="26">
                  <c:v>-</c:v>
                </c:pt>
              </c:strCache>
            </c:strRef>
          </c:cat>
          <c:val>
            <c:numRef>
              <c:f>'Graph table'!$C$7:$C$33</c:f>
              <c:numCache>
                <c:formatCode>#,##0</c:formatCode>
                <c:ptCount val="27"/>
                <c:pt idx="0">
                  <c:v>2632.2546987601909</c:v>
                </c:pt>
                <c:pt idx="1">
                  <c:v>2777.7777777777774</c:v>
                </c:pt>
                <c:pt idx="2">
                  <c:v>0</c:v>
                </c:pt>
                <c:pt idx="3">
                  <c:v>0</c:v>
                </c:pt>
                <c:pt idx="4">
                  <c:v>0</c:v>
                </c:pt>
                <c:pt idx="5">
                  <c:v>0</c:v>
                </c:pt>
                <c:pt idx="6">
                  <c:v>0</c:v>
                </c:pt>
                <c:pt idx="7">
                  <c:v>0</c:v>
                </c:pt>
                <c:pt idx="8">
                  <c:v>0</c:v>
                </c:pt>
                <c:pt idx="9">
                  <c:v>0</c:v>
                </c:pt>
                <c:pt idx="10">
                  <c:v>50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12994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1744755" y="4216977"/>
          <a:ext cx="4236944" cy="1545648"/>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r>
            <a:rPr lang="de-DE" sz="1000" b="0" i="0">
              <a:solidFill>
                <a:sysClr val="windowText" lastClr="000000"/>
              </a:solidFill>
              <a:effectLst/>
              <a:latin typeface="Arial" panose="020B0604020202020204" pitchFamily="34" charset="0"/>
              <a:ea typeface="+mn-ea"/>
              <a:cs typeface="Arial" panose="020B0604020202020204" pitchFamily="34" charset="0"/>
            </a:rPr>
            <a:t>Introduzca</a:t>
          </a:r>
          <a:r>
            <a:rPr lang="de-DE" sz="1000" b="0" i="0" baseline="0">
              <a:solidFill>
                <a:sysClr val="windowText" lastClr="000000"/>
              </a:solidFill>
              <a:effectLst/>
              <a:latin typeface="Arial" panose="020B0604020202020204" pitchFamily="34" charset="0"/>
              <a:ea typeface="+mn-ea"/>
              <a:cs typeface="Arial" panose="020B0604020202020204" pitchFamily="34" charset="0"/>
            </a:rPr>
            <a:t> solamente</a:t>
          </a:r>
          <a:r>
            <a:rPr lang="de-DE" sz="1000" b="0" i="0">
              <a:solidFill>
                <a:sysClr val="windowText" lastClr="000000"/>
              </a:solidFill>
              <a:effectLst/>
              <a:latin typeface="Arial" panose="020B0604020202020204" pitchFamily="34" charset="0"/>
              <a:ea typeface="+mn-ea"/>
              <a:cs typeface="Arial" panose="020B0604020202020204" pitchFamily="34" charset="0"/>
            </a:rPr>
            <a:t> datos en celdas en blanco (no coloreadas).</a:t>
          </a:r>
          <a:endParaRPr lang="de-DE" sz="10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1000" b="0" i="0">
              <a:solidFill>
                <a:sysClr val="windowText" lastClr="000000"/>
              </a:solidFill>
              <a:effectLst/>
              <a:latin typeface="Arial" panose="020B0604020202020204" pitchFamily="34" charset="0"/>
              <a:ea typeface="+mn-ea"/>
              <a:cs typeface="Arial" panose="020B0604020202020204" pitchFamily="34" charset="0"/>
            </a:rPr>
            <a:t>● Puede contener valores ilustrativos a modo de ejemplo. Por favor, ajuste</a:t>
          </a:r>
          <a:r>
            <a:rPr lang="de-DE" sz="1000" b="0" i="0" baseline="0">
              <a:solidFill>
                <a:sysClr val="windowText" lastClr="000000"/>
              </a:solidFill>
              <a:effectLst/>
              <a:latin typeface="Arial" panose="020B0604020202020204" pitchFamily="34" charset="0"/>
              <a:ea typeface="+mn-ea"/>
              <a:cs typeface="Arial" panose="020B0604020202020204" pitchFamily="34" charset="0"/>
            </a:rPr>
            <a:t> o elimínelos</a:t>
          </a:r>
          <a:r>
            <a:rPr lang="de-DE" sz="1000" b="0" i="0">
              <a:solidFill>
                <a:sysClr val="windowText" lastClr="000000"/>
              </a:solidFill>
              <a:effectLst/>
              <a:latin typeface="Arial" panose="020B0604020202020204" pitchFamily="34" charset="0"/>
              <a:ea typeface="+mn-ea"/>
              <a:cs typeface="Arial" panose="020B0604020202020204" pitchFamily="34" charset="0"/>
            </a:rPr>
            <a:t>.</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proporciona una evaluación indicativa de la rentabilidad de la explotación y debería complementarse con evaluaciones más detalladas y más profundas, análisis de mercado y otras actividades de debida diligencia antes de comprometerse a hacer inversiones a gran escala.</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a:solidFill>
                <a:sysClr val="windowText" lastClr="000000"/>
              </a:solidFill>
              <a:effectLst/>
              <a:latin typeface="+mn-lt"/>
              <a:ea typeface="+mn-ea"/>
              <a:cs typeface="+mn-cs"/>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Esta herramienta contiene numerosas fórmulas o cálculos críticos.</a:t>
          </a:r>
          <a:endParaRPr lang="en-US"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Puede desactivar la protección de las hojas de cálculo utilizando la contraseña disponible en</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https://energypedia.info/wiki/Toolbox_on_SPIS</a:t>
          </a:r>
        </a:p>
      </xdr:txBody>
    </xdr:sp>
    <xdr:clientData/>
  </xdr:twoCellAnchor>
  <xdr:twoCellAnchor editAs="oneCell">
    <xdr:from>
      <xdr:col>6</xdr:col>
      <xdr:colOff>12326</xdr:colOff>
      <xdr:row>103</xdr:row>
      <xdr:rowOff>114778</xdr:rowOff>
    </xdr:from>
    <xdr:to>
      <xdr:col>8</xdr:col>
      <xdr:colOff>118782</xdr:colOff>
      <xdr:row>107</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79550" y="1816100"/>
          <a:ext cx="4763241" cy="523007"/>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oneCellAnchor>
    <xdr:from>
      <xdr:col>3</xdr:col>
      <xdr:colOff>0</xdr:colOff>
      <xdr:row>36</xdr:row>
      <xdr:rowOff>0</xdr:rowOff>
    </xdr:from>
    <xdr:ext cx="184731" cy="264560"/>
    <xdr:sp macro="" textlink="">
      <xdr:nvSpPr>
        <xdr:cNvPr id="13" name="Textfeld 12">
          <a:extLst>
            <a:ext uri="{FF2B5EF4-FFF2-40B4-BE49-F238E27FC236}">
              <a16:creationId xmlns:a16="http://schemas.microsoft.com/office/drawing/2014/main" id="{8EA63BF4-3582-48A1-925B-BE2403CE0AF1}"/>
            </a:ext>
          </a:extLst>
        </xdr:cNvPr>
        <xdr:cNvSpPr txBox="1"/>
      </xdr:nvSpPr>
      <xdr:spPr>
        <a:xfrm>
          <a:off x="1828800" y="638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14" name="Textfeld 13">
          <a:extLst>
            <a:ext uri="{FF2B5EF4-FFF2-40B4-BE49-F238E27FC236}">
              <a16:creationId xmlns:a16="http://schemas.microsoft.com/office/drawing/2014/main" id="{E67A2057-AB5D-4B22-B4B7-27B2A562D8C4}"/>
            </a:ext>
          </a:extLst>
        </xdr:cNvPr>
        <xdr:cNvSpPr txBox="1"/>
      </xdr:nvSpPr>
      <xdr:spPr>
        <a:xfrm>
          <a:off x="1828800" y="638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14</xdr:col>
      <xdr:colOff>216077</xdr:colOff>
      <xdr:row>50</xdr:row>
      <xdr:rowOff>61383</xdr:rowOff>
    </xdr:from>
    <xdr:to>
      <xdr:col>15</xdr:col>
      <xdr:colOff>320852</xdr:colOff>
      <xdr:row>55</xdr:row>
      <xdr:rowOff>120318</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76633" y="10277827"/>
          <a:ext cx="80327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40587</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139161</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19611</xdr:rowOff>
    </xdr:from>
    <xdr:to>
      <xdr:col>1</xdr:col>
      <xdr:colOff>1676400</xdr:colOff>
      <xdr:row>39</xdr:row>
      <xdr:rowOff>609599</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81102" y="8296836"/>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09550" y="4038601"/>
          <a:ext cx="7950200" cy="6051550"/>
          <a:chOff x="356943" y="6929440"/>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 costos</a:t>
            </a:r>
            <a:r>
              <a:rPr lang="en-US" sz="1600" b="1" baseline="0">
                <a:solidFill>
                  <a:sysClr val="windowText" lastClr="000000"/>
                </a:solidFill>
              </a:rPr>
              <a:t> </a:t>
            </a:r>
            <a:r>
              <a:rPr lang="en-US" sz="1600" b="1" cap="all" baseline="0">
                <a:solidFill>
                  <a:schemeClr val="accent1"/>
                </a:solidFill>
              </a:rPr>
              <a:t>FIJOS</a:t>
            </a:r>
            <a:r>
              <a:rPr lang="en-US" sz="1600" b="1">
                <a:solidFill>
                  <a:sysClr val="windowText" lastClr="000000"/>
                </a:solidFill>
              </a:rPr>
              <a:t> y </a:t>
            </a:r>
            <a:r>
              <a:rPr lang="en-US" sz="1600" b="1" cap="all" baseline="0">
                <a:solidFill>
                  <a:schemeClr val="accent2"/>
                </a:solidFill>
              </a:rPr>
              <a:t>variables</a:t>
            </a:r>
            <a:r>
              <a:rPr lang="en-US" sz="1600" b="1">
                <a:solidFill>
                  <a:sysClr val="windowText" lastClr="000000"/>
                </a:solidFill>
              </a:rPr>
              <a:t> anuales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499984740745262"/>
  </sheetPr>
  <dimension ref="D1:K108"/>
  <sheetViews>
    <sheetView tabSelected="1" view="pageBreakPreview" topLeftCell="C1" zoomScaleNormal="100" zoomScaleSheetLayoutView="100" workbookViewId="0">
      <selection activeCell="D83" sqref="D83:J96"/>
    </sheetView>
  </sheetViews>
  <sheetFormatPr baseColWidth="10" defaultColWidth="11.453125" defaultRowHeight="14.5"/>
  <cols>
    <col min="1" max="9" width="8.7265625" customWidth="1"/>
  </cols>
  <sheetData>
    <row r="1" spans="4:10" s="293" customFormat="1" ht="12.75" customHeight="1"/>
    <row r="2" spans="4:10" s="293" customFormat="1" ht="12.75" customHeight="1"/>
    <row r="3" spans="4:10" s="293" customFormat="1" ht="12.75" customHeight="1"/>
    <row r="4" spans="4:10" s="293" customFormat="1" ht="12.75" customHeight="1"/>
    <row r="5" spans="4:10" s="293" customFormat="1" ht="12.75" customHeight="1"/>
    <row r="6" spans="4:10" s="293" customFormat="1" ht="12.75" customHeight="1"/>
    <row r="7" spans="4:10" s="293" customFormat="1" ht="12.75" customHeight="1"/>
    <row r="8" spans="4:10" s="293" customFormat="1" ht="12.75" customHeight="1"/>
    <row r="9" spans="4:10" s="293" customFormat="1" ht="12.75" customHeight="1"/>
    <row r="10" spans="4:10" s="293" customFormat="1" ht="12.75" customHeight="1"/>
    <row r="11" spans="4:10" s="293" customFormat="1" ht="12.75" customHeight="1">
      <c r="D11" s="456" t="s">
        <v>337</v>
      </c>
      <c r="E11" s="456"/>
      <c r="F11" s="456"/>
      <c r="G11" s="456"/>
      <c r="H11" s="456"/>
      <c r="I11" s="456"/>
      <c r="J11" s="456"/>
    </row>
    <row r="12" spans="4:10" s="293" customFormat="1" ht="12.75" customHeight="1"/>
    <row r="13" spans="4:10" s="293" customFormat="1" ht="12.75" customHeight="1"/>
    <row r="14" spans="4:10" s="293" customFormat="1" ht="12.75" customHeight="1"/>
    <row r="15" spans="4:10" s="293" customFormat="1" ht="12.75" customHeight="1"/>
    <row r="16" spans="4:10" s="293" customFormat="1" ht="12.75" customHeight="1">
      <c r="D16" s="457" t="s">
        <v>38</v>
      </c>
      <c r="E16" s="457"/>
      <c r="F16" s="457"/>
      <c r="G16" s="457"/>
      <c r="H16" s="457"/>
      <c r="I16" s="457"/>
      <c r="J16" s="457"/>
    </row>
    <row r="17" spans="4:10" s="293" customFormat="1" ht="12.75" customHeight="1"/>
    <row r="18" spans="4:10" s="293" customFormat="1" ht="12.75" customHeight="1">
      <c r="D18" s="458" t="s">
        <v>39</v>
      </c>
      <c r="E18" s="458"/>
      <c r="F18" s="458"/>
      <c r="G18" s="458"/>
      <c r="H18" s="458"/>
      <c r="I18" s="458"/>
      <c r="J18" s="458"/>
    </row>
    <row r="19" spans="4:10" s="293" customFormat="1" ht="12.75" customHeight="1">
      <c r="D19" s="505" t="s">
        <v>40</v>
      </c>
      <c r="E19" s="504"/>
      <c r="F19" s="504"/>
      <c r="G19" s="504"/>
      <c r="H19" s="504"/>
      <c r="I19" s="504"/>
      <c r="J19" s="504"/>
    </row>
    <row r="20" spans="4:10" s="293" customFormat="1" ht="12.75" customHeight="1">
      <c r="D20" s="504"/>
      <c r="E20" s="504"/>
      <c r="F20" s="504"/>
      <c r="G20" s="504"/>
      <c r="H20" s="504"/>
      <c r="I20" s="504"/>
      <c r="J20" s="504"/>
    </row>
    <row r="21" spans="4:10" s="293" customFormat="1" ht="12.75" customHeight="1">
      <c r="D21" s="504"/>
      <c r="E21" s="504"/>
      <c r="F21" s="504"/>
      <c r="G21" s="504"/>
      <c r="H21" s="504"/>
      <c r="I21" s="504"/>
      <c r="J21" s="504"/>
    </row>
    <row r="22" spans="4:10" s="293" customFormat="1" ht="12.75" customHeight="1">
      <c r="D22" s="504"/>
      <c r="E22" s="504"/>
      <c r="F22" s="504"/>
      <c r="G22" s="504"/>
      <c r="H22" s="504"/>
      <c r="I22" s="504"/>
      <c r="J22" s="504"/>
    </row>
    <row r="23" spans="4:10" s="293" customFormat="1" ht="12.75" customHeight="1">
      <c r="D23" s="504"/>
      <c r="E23" s="504"/>
      <c r="F23" s="504"/>
      <c r="G23" s="504"/>
      <c r="H23" s="504"/>
      <c r="I23" s="504"/>
      <c r="J23" s="504"/>
    </row>
    <row r="24" spans="4:10" s="293" customFormat="1" ht="42.5" customHeight="1">
      <c r="D24" s="504"/>
      <c r="E24" s="504"/>
      <c r="F24" s="504"/>
      <c r="G24" s="504"/>
      <c r="H24" s="504"/>
      <c r="I24" s="504"/>
      <c r="J24" s="504"/>
    </row>
    <row r="25" spans="4:10" s="293" customFormat="1" ht="12.75" customHeight="1">
      <c r="D25" s="296"/>
      <c r="E25" s="296"/>
      <c r="F25" s="296"/>
      <c r="G25" s="296"/>
      <c r="H25" s="296"/>
      <c r="I25" s="296"/>
      <c r="J25" s="296"/>
    </row>
    <row r="26" spans="4:10" s="293" customFormat="1" ht="12.75" customHeight="1">
      <c r="D26" s="458" t="s">
        <v>41</v>
      </c>
      <c r="E26" s="458"/>
      <c r="F26" s="458"/>
      <c r="G26" s="458"/>
      <c r="H26" s="458"/>
      <c r="I26" s="458"/>
      <c r="J26" s="458"/>
    </row>
    <row r="27" spans="4:10" s="293" customFormat="1" ht="12.75" customHeight="1"/>
    <row r="28" spans="4:10" s="293" customFormat="1" ht="12.75" customHeight="1"/>
    <row r="29" spans="4:10" s="293" customFormat="1" ht="12.75" customHeight="1"/>
    <row r="30" spans="4:10" s="293" customFormat="1" ht="12.75" customHeight="1"/>
    <row r="31" spans="4:10" s="293" customFormat="1" ht="12.75" customHeight="1"/>
    <row r="32" spans="4:10" s="293" customFormat="1" ht="12.75" customHeight="1"/>
    <row r="33" spans="4:10" s="293" customFormat="1" ht="18" customHeight="1"/>
    <row r="34" spans="4:10" s="293" customFormat="1" ht="12.75" customHeight="1">
      <c r="D34" s="292"/>
      <c r="E34" s="292"/>
      <c r="F34" s="292"/>
      <c r="G34" s="292"/>
      <c r="H34" s="292"/>
      <c r="I34" s="292"/>
      <c r="J34" s="292"/>
    </row>
    <row r="35" spans="4:10" s="293" customFormat="1" ht="31" customHeight="1">
      <c r="D35" s="292"/>
      <c r="E35" s="292"/>
      <c r="F35" s="292"/>
      <c r="G35" s="292"/>
      <c r="H35" s="292"/>
      <c r="I35" s="292"/>
      <c r="J35" s="292"/>
    </row>
    <row r="36" spans="4:10" s="293" customFormat="1" ht="18" customHeight="1">
      <c r="D36" s="458" t="s">
        <v>69</v>
      </c>
      <c r="E36" s="458"/>
      <c r="F36" s="458"/>
      <c r="G36" s="458"/>
      <c r="H36" s="458"/>
      <c r="I36" s="458"/>
      <c r="J36" s="458"/>
    </row>
    <row r="37" spans="4:10" s="293" customFormat="1" ht="12.75" customHeight="1" thickBot="1">
      <c r="D37" s="443" t="s">
        <v>68</v>
      </c>
    </row>
    <row r="38" spans="4:10" s="293" customFormat="1" ht="12.75" customHeight="1">
      <c r="D38" s="459" t="s">
        <v>42</v>
      </c>
      <c r="E38" s="460"/>
      <c r="F38" s="460"/>
      <c r="G38" s="463" t="s">
        <v>43</v>
      </c>
      <c r="H38" s="464"/>
      <c r="I38" s="464"/>
      <c r="J38" s="465"/>
    </row>
    <row r="39" spans="4:10" s="293" customFormat="1" ht="12.75" customHeight="1" thickBot="1">
      <c r="D39" s="461"/>
      <c r="E39" s="462"/>
      <c r="F39" s="462"/>
      <c r="G39" s="466"/>
      <c r="H39" s="467"/>
      <c r="I39" s="467"/>
      <c r="J39" s="468"/>
    </row>
    <row r="40" spans="4:10" s="293" customFormat="1" ht="12.75" customHeight="1">
      <c r="D40" s="459" t="s">
        <v>44</v>
      </c>
      <c r="E40" s="460"/>
      <c r="F40" s="477"/>
      <c r="G40" s="463" t="s">
        <v>45</v>
      </c>
      <c r="H40" s="464"/>
      <c r="I40" s="464"/>
      <c r="J40" s="465"/>
    </row>
    <row r="41" spans="4:10" s="293" customFormat="1" ht="12.75" customHeight="1" thickBot="1">
      <c r="D41" s="461"/>
      <c r="E41" s="462"/>
      <c r="F41" s="478"/>
      <c r="G41" s="466"/>
      <c r="H41" s="467"/>
      <c r="I41" s="467"/>
      <c r="J41" s="468"/>
    </row>
    <row r="42" spans="4:10" s="293" customFormat="1" ht="12.75" customHeight="1">
      <c r="D42" s="459" t="s">
        <v>155</v>
      </c>
      <c r="E42" s="460"/>
      <c r="F42" s="460"/>
      <c r="G42" s="463" t="s">
        <v>46</v>
      </c>
      <c r="H42" s="464"/>
      <c r="I42" s="464"/>
      <c r="J42" s="465"/>
    </row>
    <row r="43" spans="4:10" s="293" customFormat="1" ht="12.75" customHeight="1">
      <c r="D43" s="461"/>
      <c r="E43" s="462"/>
      <c r="F43" s="462"/>
      <c r="G43" s="466"/>
      <c r="H43" s="467"/>
      <c r="I43" s="467"/>
      <c r="J43" s="468"/>
    </row>
    <row r="44" spans="4:10" s="293" customFormat="1" ht="25.5" customHeight="1" thickBot="1">
      <c r="D44" s="479"/>
      <c r="E44" s="480"/>
      <c r="F44" s="480"/>
      <c r="G44" s="469"/>
      <c r="H44" s="470"/>
      <c r="I44" s="470"/>
      <c r="J44" s="471"/>
    </row>
    <row r="45" spans="4:10" s="293" customFormat="1" ht="12.75" customHeight="1">
      <c r="D45" s="463" t="s">
        <v>47</v>
      </c>
      <c r="E45" s="464"/>
      <c r="F45" s="465"/>
      <c r="G45" s="463" t="s">
        <v>48</v>
      </c>
      <c r="H45" s="464"/>
      <c r="I45" s="464"/>
      <c r="J45" s="465"/>
    </row>
    <row r="46" spans="4:10" s="293" customFormat="1" ht="12.75" customHeight="1">
      <c r="D46" s="466"/>
      <c r="E46" s="467"/>
      <c r="F46" s="468"/>
      <c r="G46" s="466"/>
      <c r="H46" s="467"/>
      <c r="I46" s="467"/>
      <c r="J46" s="468"/>
    </row>
    <row r="47" spans="4:10" s="293" customFormat="1" ht="25" customHeight="1" thickBot="1">
      <c r="D47" s="469"/>
      <c r="E47" s="470"/>
      <c r="F47" s="471"/>
      <c r="G47" s="469"/>
      <c r="H47" s="470"/>
      <c r="I47" s="470"/>
      <c r="J47" s="471"/>
    </row>
    <row r="48" spans="4:10" s="293" customFormat="1" ht="12.75" customHeight="1">
      <c r="D48" s="459" t="s">
        <v>49</v>
      </c>
      <c r="E48" s="460"/>
      <c r="F48" s="477"/>
      <c r="G48" s="482" t="s">
        <v>50</v>
      </c>
      <c r="H48" s="483"/>
      <c r="I48" s="483"/>
      <c r="J48" s="484"/>
    </row>
    <row r="49" spans="4:11" s="293" customFormat="1" ht="12.75" customHeight="1" thickBot="1">
      <c r="D49" s="479"/>
      <c r="E49" s="480"/>
      <c r="F49" s="481"/>
      <c r="G49" s="485"/>
      <c r="H49" s="486"/>
      <c r="I49" s="486"/>
      <c r="J49" s="487"/>
    </row>
    <row r="50" spans="4:11" s="293" customFormat="1" ht="12.75" customHeight="1">
      <c r="D50" s="463" t="s">
        <v>51</v>
      </c>
      <c r="E50" s="464"/>
      <c r="F50" s="465"/>
      <c r="G50" s="463" t="s">
        <v>52</v>
      </c>
      <c r="H50" s="472"/>
      <c r="I50" s="472"/>
      <c r="J50" s="473"/>
    </row>
    <row r="51" spans="4:11" s="293" customFormat="1" ht="12.5" customHeight="1" thickBot="1">
      <c r="D51" s="469"/>
      <c r="E51" s="470"/>
      <c r="F51" s="471"/>
      <c r="G51" s="474"/>
      <c r="H51" s="475"/>
      <c r="I51" s="475"/>
      <c r="J51" s="476"/>
    </row>
    <row r="52" spans="4:11" s="293" customFormat="1" ht="12.75" customHeight="1">
      <c r="D52" s="463" t="s">
        <v>265</v>
      </c>
      <c r="E52" s="464"/>
      <c r="F52" s="464"/>
      <c r="G52" s="463" t="s">
        <v>53</v>
      </c>
      <c r="H52" s="464"/>
      <c r="I52" s="464"/>
      <c r="J52" s="465"/>
    </row>
    <row r="53" spans="4:11" s="293" customFormat="1" ht="12" customHeight="1" thickBot="1">
      <c r="D53" s="469"/>
      <c r="E53" s="470"/>
      <c r="F53" s="470"/>
      <c r="G53" s="469"/>
      <c r="H53" s="470"/>
      <c r="I53" s="470"/>
      <c r="J53" s="471"/>
    </row>
    <row r="54" spans="4:11" s="293" customFormat="1" ht="12.75" customHeight="1">
      <c r="D54" s="463" t="s">
        <v>54</v>
      </c>
      <c r="E54" s="464"/>
      <c r="F54" s="464"/>
      <c r="G54" s="463" t="s">
        <v>56</v>
      </c>
      <c r="H54" s="464"/>
      <c r="I54" s="464"/>
      <c r="J54" s="465"/>
    </row>
    <row r="55" spans="4:11" s="293" customFormat="1" ht="12" customHeight="1" thickBot="1">
      <c r="D55" s="469"/>
      <c r="E55" s="470"/>
      <c r="F55" s="470"/>
      <c r="G55" s="469"/>
      <c r="H55" s="470"/>
      <c r="I55" s="470"/>
      <c r="J55" s="471"/>
      <c r="K55" s="395"/>
    </row>
    <row r="56" spans="4:11" s="293" customFormat="1" ht="12.75" customHeight="1">
      <c r="D56" s="463" t="s">
        <v>55</v>
      </c>
      <c r="E56" s="496"/>
      <c r="F56" s="497"/>
      <c r="G56" s="463" t="s">
        <v>57</v>
      </c>
      <c r="H56" s="488"/>
      <c r="I56" s="488"/>
      <c r="J56" s="489"/>
      <c r="K56" s="395"/>
    </row>
    <row r="57" spans="4:11" s="293" customFormat="1" ht="12.75" customHeight="1">
      <c r="D57" s="498"/>
      <c r="E57" s="499"/>
      <c r="F57" s="500"/>
      <c r="G57" s="490"/>
      <c r="H57" s="491"/>
      <c r="I57" s="491"/>
      <c r="J57" s="492"/>
    </row>
    <row r="58" spans="4:11" s="293" customFormat="1" ht="12.75" customHeight="1" thickBot="1">
      <c r="D58" s="501"/>
      <c r="E58" s="502"/>
      <c r="F58" s="503"/>
      <c r="G58" s="493"/>
      <c r="H58" s="494"/>
      <c r="I58" s="494"/>
      <c r="J58" s="495"/>
    </row>
    <row r="59" spans="4:11" s="293" customFormat="1" ht="12.75" customHeight="1">
      <c r="D59" s="458" t="s">
        <v>62</v>
      </c>
      <c r="E59" s="458"/>
      <c r="F59" s="458"/>
      <c r="G59" s="458"/>
      <c r="H59" s="458"/>
      <c r="I59" s="458"/>
      <c r="J59" s="458"/>
    </row>
    <row r="60" spans="4:11" s="293" customFormat="1" ht="12.75" customHeight="1">
      <c r="D60" s="505" t="s">
        <v>58</v>
      </c>
      <c r="E60" s="505"/>
      <c r="F60" s="504" t="s">
        <v>8</v>
      </c>
      <c r="G60" s="504"/>
    </row>
    <row r="61" spans="4:11" s="293" customFormat="1" ht="12.75" customHeight="1">
      <c r="D61" s="505" t="s">
        <v>59</v>
      </c>
      <c r="E61" s="505"/>
      <c r="F61" s="504" t="s">
        <v>9</v>
      </c>
      <c r="G61" s="504"/>
      <c r="H61" s="504"/>
      <c r="I61" s="504"/>
      <c r="J61" s="504"/>
    </row>
    <row r="62" spans="4:11" s="293" customFormat="1" ht="12.75" customHeight="1">
      <c r="D62" s="505"/>
      <c r="E62" s="505"/>
      <c r="F62" s="504"/>
      <c r="G62" s="504"/>
      <c r="H62" s="504"/>
      <c r="I62" s="504"/>
      <c r="J62" s="504"/>
    </row>
    <row r="63" spans="4:11" s="293" customFormat="1" ht="12.75" customHeight="1">
      <c r="D63" s="505" t="s">
        <v>60</v>
      </c>
      <c r="E63" s="505"/>
      <c r="F63" s="506" t="s">
        <v>10</v>
      </c>
      <c r="G63" s="504"/>
      <c r="H63" s="504"/>
    </row>
    <row r="64" spans="4:11" s="293" customFormat="1" ht="12.75" customHeight="1">
      <c r="D64" s="508" t="s">
        <v>61</v>
      </c>
      <c r="E64" s="508"/>
      <c r="F64" s="510" t="s">
        <v>11</v>
      </c>
      <c r="G64" s="510"/>
      <c r="H64" s="510"/>
      <c r="I64" s="510"/>
      <c r="J64" s="510"/>
    </row>
    <row r="65" spans="4:10" s="293" customFormat="1" ht="12.75" customHeight="1">
      <c r="D65" s="511" t="s">
        <v>62</v>
      </c>
      <c r="E65" s="511"/>
      <c r="F65" s="504" t="s">
        <v>12</v>
      </c>
      <c r="G65" s="504"/>
      <c r="H65" s="504"/>
      <c r="I65" s="504"/>
      <c r="J65" s="504"/>
    </row>
    <row r="66" spans="4:10" s="294" customFormat="1" ht="12.75" customHeight="1">
      <c r="D66" s="511"/>
      <c r="E66" s="511"/>
      <c r="F66" s="504"/>
      <c r="G66" s="504"/>
      <c r="H66" s="504"/>
      <c r="I66" s="504"/>
      <c r="J66" s="504"/>
    </row>
    <row r="67" spans="4:10" s="294" customFormat="1" ht="12.75" customHeight="1">
      <c r="D67" s="511"/>
      <c r="E67" s="511"/>
      <c r="F67" s="506" t="s">
        <v>13</v>
      </c>
      <c r="G67" s="506"/>
      <c r="H67" s="506"/>
      <c r="I67" s="295"/>
      <c r="J67" s="295"/>
    </row>
    <row r="68" spans="4:10" s="293" customFormat="1" ht="12.75" customHeight="1">
      <c r="D68" s="505" t="s">
        <v>63</v>
      </c>
      <c r="E68" s="505"/>
      <c r="F68" s="505" t="s">
        <v>64</v>
      </c>
      <c r="G68" s="504"/>
      <c r="H68" s="504"/>
    </row>
    <row r="69" spans="4:10" s="293" customFormat="1" ht="12.75" customHeight="1"/>
    <row r="70" spans="4:10" s="293" customFormat="1" ht="12.75" customHeight="1">
      <c r="D70" s="507" t="s">
        <v>65</v>
      </c>
      <c r="E70" s="507"/>
      <c r="F70" s="507"/>
      <c r="G70" s="507"/>
      <c r="H70" s="507"/>
      <c r="I70" s="507"/>
      <c r="J70" s="507"/>
    </row>
    <row r="71" spans="4:10" s="293" customFormat="1" ht="12.75" customHeight="1">
      <c r="D71" s="507"/>
      <c r="E71" s="507"/>
      <c r="F71" s="507"/>
      <c r="G71" s="507"/>
      <c r="H71" s="507"/>
      <c r="I71" s="507"/>
      <c r="J71" s="507"/>
    </row>
    <row r="72" spans="4:10" s="293" customFormat="1" ht="12.75" customHeight="1">
      <c r="D72" s="507"/>
      <c r="E72" s="507"/>
      <c r="F72" s="507"/>
      <c r="G72" s="507"/>
      <c r="H72" s="507"/>
      <c r="I72" s="507"/>
      <c r="J72" s="507"/>
    </row>
    <row r="73" spans="4:10" s="293" customFormat="1" ht="12.75" customHeight="1">
      <c r="D73" s="507"/>
      <c r="E73" s="507"/>
      <c r="F73" s="507"/>
      <c r="G73" s="507"/>
      <c r="H73" s="507"/>
      <c r="I73" s="507"/>
      <c r="J73" s="507"/>
    </row>
    <row r="74" spans="4:10" s="293" customFormat="1" ht="12.75" customHeight="1">
      <c r="D74" s="507"/>
      <c r="E74" s="507"/>
      <c r="F74" s="507"/>
      <c r="G74" s="507"/>
      <c r="H74" s="507"/>
      <c r="I74" s="507"/>
      <c r="J74" s="507"/>
    </row>
    <row r="75" spans="4:10" s="293" customFormat="1" ht="12.75" customHeight="1">
      <c r="D75" s="507"/>
      <c r="E75" s="507"/>
      <c r="F75" s="507"/>
      <c r="G75" s="507"/>
      <c r="H75" s="507"/>
      <c r="I75" s="507"/>
      <c r="J75" s="507"/>
    </row>
    <row r="76" spans="4:10" s="293" customFormat="1" ht="12.75" customHeight="1">
      <c r="D76" s="507"/>
      <c r="E76" s="507"/>
      <c r="F76" s="507"/>
      <c r="G76" s="507"/>
      <c r="H76" s="507"/>
      <c r="I76" s="507"/>
      <c r="J76" s="507"/>
    </row>
    <row r="77" spans="4:10" s="293" customFormat="1" ht="12.75" customHeight="1">
      <c r="D77" s="507"/>
      <c r="E77" s="507"/>
      <c r="F77" s="507"/>
      <c r="G77" s="507"/>
      <c r="H77" s="507"/>
      <c r="I77" s="507"/>
      <c r="J77" s="507"/>
    </row>
    <row r="78" spans="4:10" s="293" customFormat="1" ht="12.75" customHeight="1">
      <c r="D78" s="507"/>
      <c r="E78" s="507"/>
      <c r="F78" s="507"/>
      <c r="G78" s="507"/>
      <c r="H78" s="507"/>
      <c r="I78" s="507"/>
      <c r="J78" s="507"/>
    </row>
    <row r="79" spans="4:10" s="293" customFormat="1" ht="12.75" customHeight="1">
      <c r="D79" s="507"/>
      <c r="E79" s="507"/>
      <c r="F79" s="507"/>
      <c r="G79" s="507"/>
      <c r="H79" s="507"/>
      <c r="I79" s="507"/>
      <c r="J79" s="507"/>
    </row>
    <row r="80" spans="4:10" s="293" customFormat="1" ht="12.75" customHeight="1">
      <c r="D80" s="507"/>
      <c r="E80" s="507"/>
      <c r="F80" s="507"/>
      <c r="G80" s="507"/>
      <c r="H80" s="507"/>
      <c r="I80" s="507"/>
      <c r="J80" s="507"/>
    </row>
    <row r="81" spans="4:10" s="293" customFormat="1" ht="12.75" customHeight="1">
      <c r="D81" s="507"/>
      <c r="E81" s="507"/>
      <c r="F81" s="507"/>
      <c r="G81" s="507"/>
      <c r="H81" s="507"/>
      <c r="I81" s="507"/>
      <c r="J81" s="507"/>
    </row>
    <row r="82" spans="4:10" s="293" customFormat="1" ht="12.75" customHeight="1"/>
    <row r="83" spans="4:10" s="293" customFormat="1" ht="12.75" customHeight="1">
      <c r="D83" s="507" t="s">
        <v>66</v>
      </c>
      <c r="E83" s="504"/>
      <c r="F83" s="504"/>
      <c r="G83" s="504"/>
      <c r="H83" s="504"/>
      <c r="I83" s="504"/>
      <c r="J83" s="504"/>
    </row>
    <row r="84" spans="4:10" s="293" customFormat="1" ht="12.75" customHeight="1">
      <c r="D84" s="504"/>
      <c r="E84" s="504"/>
      <c r="F84" s="504"/>
      <c r="G84" s="504"/>
      <c r="H84" s="504"/>
      <c r="I84" s="504"/>
      <c r="J84" s="504"/>
    </row>
    <row r="85" spans="4:10" s="293" customFormat="1" ht="12.75" customHeight="1">
      <c r="D85" s="504"/>
      <c r="E85" s="504"/>
      <c r="F85" s="504"/>
      <c r="G85" s="504"/>
      <c r="H85" s="504"/>
      <c r="I85" s="504"/>
      <c r="J85" s="504"/>
    </row>
    <row r="86" spans="4:10" s="293" customFormat="1" ht="12.75" customHeight="1">
      <c r="D86" s="504"/>
      <c r="E86" s="504"/>
      <c r="F86" s="504"/>
      <c r="G86" s="504"/>
      <c r="H86" s="504"/>
      <c r="I86" s="504"/>
      <c r="J86" s="504"/>
    </row>
    <row r="87" spans="4:10" s="293" customFormat="1" ht="12.75" customHeight="1">
      <c r="D87" s="504"/>
      <c r="E87" s="504"/>
      <c r="F87" s="504"/>
      <c r="G87" s="504"/>
      <c r="H87" s="504"/>
      <c r="I87" s="504"/>
      <c r="J87" s="504"/>
    </row>
    <row r="88" spans="4:10" s="293" customFormat="1" ht="12.75" customHeight="1">
      <c r="D88" s="504"/>
      <c r="E88" s="504"/>
      <c r="F88" s="504"/>
      <c r="G88" s="504"/>
      <c r="H88" s="504"/>
      <c r="I88" s="504"/>
      <c r="J88" s="504"/>
    </row>
    <row r="89" spans="4:10" s="293" customFormat="1" ht="12.75" customHeight="1">
      <c r="D89" s="504"/>
      <c r="E89" s="504"/>
      <c r="F89" s="504"/>
      <c r="G89" s="504"/>
      <c r="H89" s="504"/>
      <c r="I89" s="504"/>
      <c r="J89" s="504"/>
    </row>
    <row r="90" spans="4:10" s="293" customFormat="1" ht="12.75" customHeight="1">
      <c r="D90" s="504"/>
      <c r="E90" s="504"/>
      <c r="F90" s="504"/>
      <c r="G90" s="504"/>
      <c r="H90" s="504"/>
      <c r="I90" s="504"/>
      <c r="J90" s="504"/>
    </row>
    <row r="91" spans="4:10" s="293" customFormat="1" ht="12.75" customHeight="1">
      <c r="D91" s="504"/>
      <c r="E91" s="504"/>
      <c r="F91" s="504"/>
      <c r="G91" s="504"/>
      <c r="H91" s="504"/>
      <c r="I91" s="504"/>
      <c r="J91" s="504"/>
    </row>
    <row r="92" spans="4:10" s="293" customFormat="1" ht="12.75" customHeight="1">
      <c r="D92" s="504"/>
      <c r="E92" s="504"/>
      <c r="F92" s="504"/>
      <c r="G92" s="504"/>
      <c r="H92" s="504"/>
      <c r="I92" s="504"/>
      <c r="J92" s="504"/>
    </row>
    <row r="93" spans="4:10" s="293" customFormat="1" ht="12.75" customHeight="1">
      <c r="D93" s="504"/>
      <c r="E93" s="504"/>
      <c r="F93" s="504"/>
      <c r="G93" s="504"/>
      <c r="H93" s="504"/>
      <c r="I93" s="504"/>
      <c r="J93" s="504"/>
    </row>
    <row r="94" spans="4:10" s="293" customFormat="1" ht="12.75" customHeight="1">
      <c r="D94" s="504"/>
      <c r="E94" s="504"/>
      <c r="F94" s="504"/>
      <c r="G94" s="504"/>
      <c r="H94" s="504"/>
      <c r="I94" s="504"/>
      <c r="J94" s="504"/>
    </row>
    <row r="95" spans="4:10" s="293" customFormat="1" ht="12.75" customHeight="1">
      <c r="D95" s="504"/>
      <c r="E95" s="504"/>
      <c r="F95" s="504"/>
      <c r="G95" s="504"/>
      <c r="H95" s="504"/>
      <c r="I95" s="504"/>
      <c r="J95" s="504"/>
    </row>
    <row r="96" spans="4:10" s="293" customFormat="1" ht="12.75" customHeight="1">
      <c r="D96" s="504"/>
      <c r="E96" s="504"/>
      <c r="F96" s="504"/>
      <c r="G96" s="504"/>
      <c r="H96" s="504"/>
      <c r="I96" s="504"/>
      <c r="J96" s="504"/>
    </row>
    <row r="97" spans="4:10" s="293" customFormat="1" ht="12.75" customHeight="1"/>
    <row r="98" spans="4:10" s="293" customFormat="1" ht="12.75" customHeight="1">
      <c r="D98" s="507" t="s">
        <v>352</v>
      </c>
      <c r="E98" s="651"/>
      <c r="F98" s="651"/>
      <c r="G98" s="651"/>
      <c r="H98" s="651"/>
      <c r="I98" s="651"/>
      <c r="J98" s="651"/>
    </row>
    <row r="99" spans="4:10" s="293" customFormat="1" ht="12.75" customHeight="1">
      <c r="D99" s="651"/>
      <c r="E99" s="651"/>
      <c r="F99" s="651"/>
      <c r="G99" s="651"/>
      <c r="H99" s="651"/>
      <c r="I99" s="651"/>
      <c r="J99" s="651"/>
    </row>
    <row r="100" spans="4:10" s="293" customFormat="1" ht="12.75" customHeight="1">
      <c r="D100" s="651"/>
      <c r="E100" s="651"/>
      <c r="F100" s="651"/>
      <c r="G100" s="651"/>
      <c r="H100" s="651"/>
      <c r="I100" s="651"/>
      <c r="J100" s="651"/>
    </row>
    <row r="101" spans="4:10" s="293" customFormat="1" ht="12.75" customHeight="1">
      <c r="D101" s="651"/>
      <c r="E101" s="651"/>
      <c r="F101" s="651"/>
      <c r="G101" s="651"/>
      <c r="H101" s="651"/>
      <c r="I101" s="651"/>
      <c r="J101" s="651"/>
    </row>
    <row r="102" spans="4:10" s="293" customFormat="1" ht="12.75" customHeight="1">
      <c r="D102" s="651"/>
      <c r="E102" s="651"/>
      <c r="F102" s="651"/>
      <c r="G102" s="651"/>
      <c r="H102" s="651"/>
      <c r="I102" s="651"/>
      <c r="J102" s="651"/>
    </row>
    <row r="103" spans="4:10" s="293" customFormat="1" ht="12.75" customHeight="1">
      <c r="D103" s="651"/>
      <c r="E103" s="651"/>
      <c r="F103" s="651"/>
      <c r="G103" s="651"/>
      <c r="H103" s="651"/>
      <c r="I103" s="651"/>
      <c r="J103" s="651"/>
    </row>
    <row r="104" spans="4:10" s="293" customFormat="1" ht="12.75" customHeight="1">
      <c r="D104" s="651"/>
      <c r="E104" s="651"/>
      <c r="F104" s="651"/>
      <c r="G104" s="651"/>
      <c r="H104" s="651"/>
      <c r="I104" s="651"/>
      <c r="J104" s="651"/>
    </row>
    <row r="105" spans="4:10" s="293" customFormat="1" ht="12.75" customHeight="1"/>
    <row r="106" spans="4:10" s="293" customFormat="1" ht="12.75" customHeight="1">
      <c r="D106" s="508" t="s">
        <v>67</v>
      </c>
      <c r="E106" s="509"/>
      <c r="F106" s="509"/>
    </row>
    <row r="107" spans="4:10" ht="12.75" customHeight="1"/>
    <row r="108" spans="4:10" ht="12.75" customHeight="1"/>
  </sheetData>
  <sheetProtection algorithmName="SHA-512" hashValue="7n4QfXshKtE0LSBJmvFEWXvIBoWUgjejP3X8dleDNvOFlpmTuzQrs7NmzvMWRj/nX42dYiWpp1kDBQqyOtMygw==" saltValue="gpEYowiKYgGVvQ+t9rZ0UA==" spinCount="100000" sheet="1" objects="1" scenarios="1"/>
  <mergeCells count="42">
    <mergeCell ref="D70:J81"/>
    <mergeCell ref="D83:J96"/>
    <mergeCell ref="D98:J104"/>
    <mergeCell ref="D106:F106"/>
    <mergeCell ref="D19:J24"/>
    <mergeCell ref="G45:J47"/>
    <mergeCell ref="D45:F47"/>
    <mergeCell ref="G42:J44"/>
    <mergeCell ref="D64:E64"/>
    <mergeCell ref="F64:J64"/>
    <mergeCell ref="D65:E67"/>
    <mergeCell ref="F65:J66"/>
    <mergeCell ref="F67:H67"/>
    <mergeCell ref="D68:E68"/>
    <mergeCell ref="F68:H68"/>
    <mergeCell ref="D60:E60"/>
    <mergeCell ref="F60:G60"/>
    <mergeCell ref="D61:E62"/>
    <mergeCell ref="F61:J62"/>
    <mergeCell ref="D63:E63"/>
    <mergeCell ref="F63:H63"/>
    <mergeCell ref="D59:J59"/>
    <mergeCell ref="D42:F44"/>
    <mergeCell ref="G52:J53"/>
    <mergeCell ref="D52:F53"/>
    <mergeCell ref="D48:F49"/>
    <mergeCell ref="G48:J49"/>
    <mergeCell ref="G54:J55"/>
    <mergeCell ref="D54:F55"/>
    <mergeCell ref="G56:J58"/>
    <mergeCell ref="D56:F58"/>
    <mergeCell ref="D38:F39"/>
    <mergeCell ref="G38:J39"/>
    <mergeCell ref="D50:F51"/>
    <mergeCell ref="G50:J51"/>
    <mergeCell ref="D40:F41"/>
    <mergeCell ref="G40:J41"/>
    <mergeCell ref="D11:J11"/>
    <mergeCell ref="D16:J16"/>
    <mergeCell ref="D18:J18"/>
    <mergeCell ref="D26:J26"/>
    <mergeCell ref="D36:J36"/>
  </mergeCells>
  <hyperlinks>
    <hyperlink ref="F64:J64" r:id="rId1" display="https://energypedia.info/wiki/Toolbox_on_SPIS" xr:uid="{00000000-0004-0000-0000-000000000000}"/>
    <hyperlink ref="F63" r:id="rId2" xr:uid="{00000000-0004-0000-0000-000001000000}"/>
    <hyperlink ref="F67" r:id="rId3" xr:uid="{00000000-0004-0000-0000-000002000000}"/>
  </hyperlinks>
  <pageMargins left="0.7" right="0.7" top="0.78740157499999996" bottom="0.78740157499999996" header="0.3" footer="0.3"/>
  <pageSetup paperSize="9" scale="87" orientation="portrait" r:id="rId4"/>
  <rowBreaks count="1" manualBreakCount="1">
    <brk id="58"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35">
    <tabColor rgb="FF00B050"/>
  </sheetPr>
  <dimension ref="A1:N65"/>
  <sheetViews>
    <sheetView view="pageBreakPreview" topLeftCell="B1" zoomScaleNormal="100" zoomScaleSheetLayoutView="100" workbookViewId="0">
      <selection activeCell="E14" sqref="E14"/>
    </sheetView>
  </sheetViews>
  <sheetFormatPr baseColWidth="10" defaultColWidth="11.54296875" defaultRowHeight="14"/>
  <cols>
    <col min="1" max="1" width="3.7265625" style="220" customWidth="1"/>
    <col min="2" max="2" width="2.7265625" style="220" customWidth="1"/>
    <col min="3" max="3" width="3.81640625" style="220" customWidth="1"/>
    <col min="4" max="4" width="54.08984375" style="220" customWidth="1"/>
    <col min="5" max="5" width="14.81640625" style="223" customWidth="1"/>
    <col min="6" max="6" width="10.1796875" style="220" customWidth="1"/>
    <col min="7" max="7" width="14.54296875" style="220" bestFit="1" customWidth="1"/>
    <col min="8" max="8" width="11.54296875" style="220"/>
    <col min="9" max="9" width="2.7265625" style="220" customWidth="1"/>
    <col min="10" max="10" width="8.26953125" style="220" hidden="1" customWidth="1"/>
    <col min="11" max="16384" width="11.54296875" style="220"/>
  </cols>
  <sheetData>
    <row r="1" spans="1:14" ht="14.5" thickBot="1">
      <c r="A1" s="512" t="s">
        <v>70</v>
      </c>
      <c r="B1" s="512"/>
      <c r="C1" s="512"/>
      <c r="D1" s="512"/>
      <c r="E1" s="512"/>
      <c r="F1" s="512"/>
      <c r="G1" s="512"/>
      <c r="H1" s="512"/>
      <c r="I1" s="512"/>
      <c r="J1" s="8"/>
      <c r="K1" s="8"/>
      <c r="L1" s="8"/>
      <c r="M1" s="8"/>
      <c r="N1" s="8"/>
    </row>
    <row r="2" spans="1:14" ht="24" customHeight="1">
      <c r="B2" s="626" t="s">
        <v>266</v>
      </c>
      <c r="C2" s="627"/>
      <c r="D2" s="627"/>
      <c r="E2" s="627"/>
      <c r="F2" s="627"/>
      <c r="G2" s="627"/>
      <c r="H2" s="627"/>
      <c r="I2" s="628"/>
      <c r="J2" s="6"/>
    </row>
    <row r="3" spans="1:14">
      <c r="B3" s="259"/>
      <c r="C3" s="173"/>
      <c r="D3" s="173"/>
      <c r="E3" s="224"/>
      <c r="F3" s="225"/>
      <c r="G3" s="226"/>
      <c r="H3" s="108"/>
      <c r="I3" s="260"/>
      <c r="J3" s="227"/>
    </row>
    <row r="4" spans="1:14">
      <c r="B4" s="261"/>
      <c r="C4" s="112"/>
      <c r="D4" s="1"/>
      <c r="E4" s="1"/>
      <c r="F4" s="84" t="s">
        <v>161</v>
      </c>
      <c r="G4" s="571">
        <f>'1 Información general'!C6</f>
        <v>0</v>
      </c>
      <c r="H4" s="592"/>
      <c r="I4" s="262"/>
      <c r="J4" s="227"/>
    </row>
    <row r="5" spans="1:14">
      <c r="B5" s="261"/>
      <c r="C5" s="112"/>
      <c r="D5" s="1"/>
      <c r="E5" s="1"/>
      <c r="F5" s="114"/>
      <c r="G5" s="228"/>
      <c r="H5" s="336"/>
      <c r="I5" s="263"/>
      <c r="J5" s="227"/>
    </row>
    <row r="6" spans="1:14" ht="14.5">
      <c r="B6" s="264"/>
      <c r="C6" s="229" t="s">
        <v>6</v>
      </c>
      <c r="D6" s="230" t="s">
        <v>267</v>
      </c>
      <c r="E6" s="231">
        <f>SUM('3 Ingresos cultivo y ganado'!G10:G14)</f>
        <v>0</v>
      </c>
      <c r="F6" s="232" t="str">
        <f>'1 Información general'!$D$13</f>
        <v>€</v>
      </c>
      <c r="G6" s="233" t="s">
        <v>6</v>
      </c>
      <c r="H6" s="234">
        <f>IF($E$16=0,0,(+E6/$E$16)*(1-$E$14))</f>
        <v>0</v>
      </c>
      <c r="I6" s="265"/>
    </row>
    <row r="7" spans="1:14" ht="14.5">
      <c r="B7" s="264"/>
      <c r="C7" s="229" t="s">
        <v>6</v>
      </c>
      <c r="D7" s="230" t="s">
        <v>268</v>
      </c>
      <c r="E7" s="231">
        <f>SUM('3 Ingresos cultivo y ganado'!G16:G18)</f>
        <v>0</v>
      </c>
      <c r="F7" s="232" t="str">
        <f>'1 Información general'!$D$13</f>
        <v>€</v>
      </c>
      <c r="G7" s="233" t="s">
        <v>6</v>
      </c>
      <c r="H7" s="234">
        <f t="shared" ref="H7:H12" si="0">IF($E$16=0,0,(+E7/$E$16)*(1-$E$14))</f>
        <v>0</v>
      </c>
      <c r="I7" s="265"/>
    </row>
    <row r="8" spans="1:14" ht="14.5">
      <c r="B8" s="264"/>
      <c r="C8" s="229" t="s">
        <v>6</v>
      </c>
      <c r="D8" s="230" t="s">
        <v>269</v>
      </c>
      <c r="E8" s="231">
        <f>SUM('3 Ingresos cultivo y ganado'!G26:G30)</f>
        <v>0</v>
      </c>
      <c r="F8" s="232" t="str">
        <f>'1 Información general'!$D$13</f>
        <v>€</v>
      </c>
      <c r="G8" s="233" t="s">
        <v>6</v>
      </c>
      <c r="H8" s="234">
        <f t="shared" si="0"/>
        <v>0</v>
      </c>
      <c r="I8" s="265"/>
    </row>
    <row r="9" spans="1:14" ht="14.5">
      <c r="B9" s="264"/>
      <c r="C9" s="229" t="s">
        <v>6</v>
      </c>
      <c r="D9" s="230" t="s">
        <v>270</v>
      </c>
      <c r="E9" s="231">
        <f>SUM('3 Ingresos cultivo y ganado'!G32:G34)</f>
        <v>0</v>
      </c>
      <c r="F9" s="232" t="str">
        <f>'1 Información general'!$D$13</f>
        <v>€</v>
      </c>
      <c r="G9" s="233" t="s">
        <v>6</v>
      </c>
      <c r="H9" s="234">
        <f t="shared" si="0"/>
        <v>0</v>
      </c>
      <c r="I9" s="265"/>
    </row>
    <row r="10" spans="1:14" ht="14.5">
      <c r="B10" s="264"/>
      <c r="C10" s="229" t="s">
        <v>6</v>
      </c>
      <c r="D10" s="230" t="s">
        <v>271</v>
      </c>
      <c r="E10" s="231">
        <f>SUM('3 Ingresos cultivo y ganado'!G43:G56)</f>
        <v>0</v>
      </c>
      <c r="F10" s="232" t="str">
        <f>'1 Información general'!$D$13</f>
        <v>€</v>
      </c>
      <c r="G10" s="233" t="s">
        <v>6</v>
      </c>
      <c r="H10" s="234">
        <f t="shared" si="0"/>
        <v>0</v>
      </c>
      <c r="I10" s="265"/>
    </row>
    <row r="11" spans="1:14" ht="14.5">
      <c r="B11" s="264"/>
      <c r="C11" s="229" t="s">
        <v>6</v>
      </c>
      <c r="D11" s="230" t="s">
        <v>272</v>
      </c>
      <c r="E11" s="231">
        <f>SUM('3 Ingresos cultivo y ganado'!G58:G62)</f>
        <v>0</v>
      </c>
      <c r="F11" s="232" t="str">
        <f>'1 Información general'!$D$13</f>
        <v>€</v>
      </c>
      <c r="G11" s="233" t="s">
        <v>6</v>
      </c>
      <c r="H11" s="234">
        <f t="shared" si="0"/>
        <v>0</v>
      </c>
      <c r="I11" s="265"/>
    </row>
    <row r="12" spans="1:14" ht="14.5">
      <c r="B12" s="264"/>
      <c r="C12" s="253" t="s">
        <v>6</v>
      </c>
      <c r="D12" s="254" t="s">
        <v>343</v>
      </c>
      <c r="E12" s="255">
        <f>'4 Otros ingresos'!O15</f>
        <v>0</v>
      </c>
      <c r="F12" s="256" t="str">
        <f>'1 Información general'!$D$13</f>
        <v>€</v>
      </c>
      <c r="G12" s="233" t="s">
        <v>6</v>
      </c>
      <c r="H12" s="235">
        <f t="shared" si="0"/>
        <v>0</v>
      </c>
      <c r="I12" s="265"/>
    </row>
    <row r="13" spans="1:14" ht="14.5">
      <c r="B13" s="264"/>
      <c r="C13" s="317"/>
      <c r="D13" s="316"/>
      <c r="E13" s="202"/>
      <c r="F13" s="322"/>
      <c r="G13" s="233"/>
      <c r="H13" s="315"/>
      <c r="I13" s="265"/>
    </row>
    <row r="14" spans="1:14" ht="14.5" customHeight="1">
      <c r="B14" s="318"/>
      <c r="C14" s="251" t="s">
        <v>7</v>
      </c>
      <c r="D14" s="454" t="s">
        <v>273</v>
      </c>
      <c r="E14" s="321">
        <v>0.1</v>
      </c>
      <c r="F14" s="324" t="s">
        <v>5</v>
      </c>
      <c r="G14" s="233"/>
      <c r="H14" s="249"/>
      <c r="I14" s="265"/>
    </row>
    <row r="15" spans="1:14" ht="14.5" customHeight="1">
      <c r="B15" s="264"/>
      <c r="C15" s="319"/>
      <c r="D15" s="240"/>
      <c r="E15" s="320"/>
      <c r="F15" s="323"/>
      <c r="G15" s="233"/>
      <c r="H15" s="249"/>
      <c r="I15" s="265"/>
    </row>
    <row r="16" spans="1:14">
      <c r="B16" s="264"/>
      <c r="C16" s="252" t="s">
        <v>0</v>
      </c>
      <c r="D16" s="237" t="s">
        <v>274</v>
      </c>
      <c r="E16" s="221">
        <f>SUM(E6:E12)-(SUM(E6:E12)*E14)</f>
        <v>0</v>
      </c>
      <c r="F16" s="238" t="str">
        <f>'1 Información general'!$D$13</f>
        <v>€</v>
      </c>
      <c r="G16" s="233" t="s">
        <v>0</v>
      </c>
      <c r="H16" s="250">
        <f>SUM(H6:H12)</f>
        <v>0</v>
      </c>
      <c r="I16" s="265"/>
    </row>
    <row r="17" spans="2:9">
      <c r="B17" s="264"/>
      <c r="C17" s="251"/>
      <c r="D17" s="203"/>
      <c r="E17" s="203"/>
      <c r="F17" s="241"/>
      <c r="G17" s="205"/>
      <c r="H17" s="205"/>
      <c r="I17" s="265"/>
    </row>
    <row r="18" spans="2:9">
      <c r="B18" s="264"/>
      <c r="C18" s="205"/>
      <c r="D18" s="240"/>
      <c r="E18" s="202"/>
      <c r="F18" s="205"/>
      <c r="G18" s="205"/>
      <c r="H18" s="205"/>
      <c r="I18" s="265"/>
    </row>
    <row r="19" spans="2:9" ht="14.5">
      <c r="B19" s="264"/>
      <c r="C19" s="229" t="s">
        <v>7</v>
      </c>
      <c r="D19" s="230" t="s">
        <v>275</v>
      </c>
      <c r="E19" s="231">
        <f>'6 Costos fijos y variables'!O19</f>
        <v>5410.0324765379683</v>
      </c>
      <c r="F19" s="232" t="str">
        <f>'1 Información general'!$D$13</f>
        <v>€</v>
      </c>
      <c r="G19" s="233" t="s">
        <v>6</v>
      </c>
      <c r="H19" s="235">
        <f>IF($E$21=0,0,+E19/$E$21)</f>
        <v>0.99084254531179938</v>
      </c>
      <c r="I19" s="265"/>
    </row>
    <row r="20" spans="2:9" ht="14.5">
      <c r="B20" s="264"/>
      <c r="C20" s="229" t="s">
        <v>7</v>
      </c>
      <c r="D20" s="230" t="s">
        <v>276</v>
      </c>
      <c r="E20" s="231">
        <f>'6 Costos fijos y variables'!O39</f>
        <v>50</v>
      </c>
      <c r="F20" s="232" t="str">
        <f>'1 Información general'!$D$13</f>
        <v>€</v>
      </c>
      <c r="G20" s="233" t="s">
        <v>6</v>
      </c>
      <c r="H20" s="235">
        <f>IF($E$21=0,0,+E20/$E$21)</f>
        <v>9.1574546882005718E-3</v>
      </c>
      <c r="I20" s="265"/>
    </row>
    <row r="21" spans="2:9">
      <c r="B21" s="264"/>
      <c r="C21" s="236" t="s">
        <v>0</v>
      </c>
      <c r="D21" s="237" t="s">
        <v>277</v>
      </c>
      <c r="E21" s="221">
        <f>SUM(E19:E20)</f>
        <v>5460.0324765379683</v>
      </c>
      <c r="F21" s="238" t="str">
        <f>'1 Información general'!$D$13</f>
        <v>€</v>
      </c>
      <c r="G21" s="233" t="s">
        <v>0</v>
      </c>
      <c r="H21" s="239">
        <f>SUM(H19:H20)</f>
        <v>1</v>
      </c>
      <c r="I21" s="265"/>
    </row>
    <row r="22" spans="2:9">
      <c r="B22" s="264"/>
      <c r="C22" s="205"/>
      <c r="D22" s="240"/>
      <c r="E22" s="202"/>
      <c r="F22" s="205"/>
      <c r="G22" s="205"/>
      <c r="H22" s="205"/>
      <c r="I22" s="265"/>
    </row>
    <row r="23" spans="2:9" ht="14.5">
      <c r="B23" s="264"/>
      <c r="C23" s="241"/>
      <c r="D23" s="240"/>
      <c r="E23" s="202"/>
      <c r="F23" s="242"/>
      <c r="G23" s="205"/>
      <c r="H23" s="205"/>
      <c r="I23" s="265"/>
    </row>
    <row r="24" spans="2:9" ht="14.5">
      <c r="B24" s="264"/>
      <c r="C24" s="241"/>
      <c r="D24" s="240"/>
      <c r="E24" s="202"/>
      <c r="F24" s="242"/>
      <c r="G24" s="205"/>
      <c r="H24" s="205"/>
      <c r="I24" s="265"/>
    </row>
    <row r="25" spans="2:9" ht="14.5">
      <c r="B25" s="264"/>
      <c r="C25" s="241"/>
      <c r="D25" s="240"/>
      <c r="E25" s="202"/>
      <c r="F25" s="242"/>
      <c r="G25" s="205"/>
      <c r="H25" s="205"/>
      <c r="I25" s="265"/>
    </row>
    <row r="26" spans="2:9" ht="14.5">
      <c r="B26" s="264"/>
      <c r="C26" s="241"/>
      <c r="D26" s="240"/>
      <c r="E26" s="202"/>
      <c r="F26" s="242"/>
      <c r="G26" s="205"/>
      <c r="H26" s="205"/>
      <c r="I26" s="265"/>
    </row>
    <row r="27" spans="2:9" ht="14.5">
      <c r="B27" s="264"/>
      <c r="C27" s="241"/>
      <c r="D27" s="240"/>
      <c r="E27" s="202"/>
      <c r="F27" s="242"/>
      <c r="G27" s="205"/>
      <c r="H27" s="205"/>
      <c r="I27" s="265"/>
    </row>
    <row r="28" spans="2:9" ht="14.5">
      <c r="B28" s="264"/>
      <c r="C28" s="241"/>
      <c r="D28" s="240"/>
      <c r="E28" s="243"/>
      <c r="F28" s="242"/>
      <c r="G28" s="205"/>
      <c r="H28" s="205"/>
      <c r="I28" s="265"/>
    </row>
    <row r="29" spans="2:9" ht="14.5">
      <c r="B29" s="264"/>
      <c r="C29" s="241"/>
      <c r="D29" s="240"/>
      <c r="E29" s="243"/>
      <c r="F29" s="242"/>
      <c r="G29" s="205"/>
      <c r="H29" s="205"/>
      <c r="I29" s="265"/>
    </row>
    <row r="30" spans="2:9" ht="14.5">
      <c r="B30" s="264"/>
      <c r="C30" s="241"/>
      <c r="D30" s="240"/>
      <c r="E30" s="243"/>
      <c r="F30" s="242"/>
      <c r="G30" s="205"/>
      <c r="H30" s="205"/>
      <c r="I30" s="265"/>
    </row>
    <row r="31" spans="2:9" ht="14.5">
      <c r="B31" s="264"/>
      <c r="C31" s="241"/>
      <c r="D31" s="240"/>
      <c r="E31" s="243"/>
      <c r="F31" s="242"/>
      <c r="G31" s="205"/>
      <c r="H31" s="205"/>
      <c r="I31" s="265"/>
    </row>
    <row r="32" spans="2:9" ht="14.5">
      <c r="B32" s="264"/>
      <c r="C32" s="241"/>
      <c r="D32" s="240"/>
      <c r="E32" s="243"/>
      <c r="F32" s="242"/>
      <c r="G32" s="205"/>
      <c r="H32" s="205"/>
      <c r="I32" s="265"/>
    </row>
    <row r="33" spans="2:9" ht="14.5">
      <c r="B33" s="264"/>
      <c r="C33" s="206"/>
      <c r="D33" s="240"/>
      <c r="E33" s="243"/>
      <c r="F33" s="242"/>
      <c r="G33" s="205"/>
      <c r="H33" s="205"/>
      <c r="I33" s="265"/>
    </row>
    <row r="34" spans="2:9" ht="14.5">
      <c r="B34" s="264"/>
      <c r="C34" s="206"/>
      <c r="D34" s="240"/>
      <c r="E34" s="243"/>
      <c r="F34" s="242"/>
      <c r="G34" s="205"/>
      <c r="H34" s="205"/>
      <c r="I34" s="265"/>
    </row>
    <row r="35" spans="2:9" ht="14.5">
      <c r="B35" s="264"/>
      <c r="C35" s="206"/>
      <c r="D35" s="240"/>
      <c r="E35" s="243"/>
      <c r="F35" s="242"/>
      <c r="G35" s="205"/>
      <c r="H35" s="205"/>
      <c r="I35" s="265"/>
    </row>
    <row r="36" spans="2:9" ht="14.5">
      <c r="B36" s="264"/>
      <c r="C36" s="241"/>
      <c r="D36" s="240"/>
      <c r="E36" s="243"/>
      <c r="F36" s="242"/>
      <c r="G36" s="205"/>
      <c r="H36" s="205"/>
      <c r="I36" s="265"/>
    </row>
    <row r="37" spans="2:9" ht="14.5">
      <c r="B37" s="264"/>
      <c r="C37" s="241"/>
      <c r="D37" s="240"/>
      <c r="E37" s="202"/>
      <c r="F37" s="242"/>
      <c r="G37" s="205"/>
      <c r="H37" s="205"/>
      <c r="I37" s="265"/>
    </row>
    <row r="38" spans="2:9" ht="14.5">
      <c r="B38" s="264"/>
      <c r="C38" s="241"/>
      <c r="D38" s="240"/>
      <c r="E38" s="202"/>
      <c r="F38" s="242"/>
      <c r="G38" s="205"/>
      <c r="H38" s="205"/>
      <c r="I38" s="265"/>
    </row>
    <row r="39" spans="2:9" ht="14.5">
      <c r="B39" s="264"/>
      <c r="C39" s="241"/>
      <c r="D39" s="240"/>
      <c r="E39" s="202"/>
      <c r="F39" s="242"/>
      <c r="G39" s="205"/>
      <c r="H39" s="205"/>
      <c r="I39" s="265"/>
    </row>
    <row r="40" spans="2:9" ht="14.5">
      <c r="B40" s="264"/>
      <c r="C40" s="241"/>
      <c r="D40" s="240"/>
      <c r="E40" s="202"/>
      <c r="F40" s="242"/>
      <c r="G40" s="205"/>
      <c r="H40" s="205"/>
      <c r="I40" s="265"/>
    </row>
    <row r="41" spans="2:9" ht="14.5">
      <c r="B41" s="264"/>
      <c r="C41" s="241"/>
      <c r="D41" s="240"/>
      <c r="E41" s="202"/>
      <c r="F41" s="242"/>
      <c r="G41" s="205"/>
      <c r="H41" s="205"/>
      <c r="I41" s="265"/>
    </row>
    <row r="42" spans="2:9" ht="14.5">
      <c r="B42" s="264"/>
      <c r="C42" s="241"/>
      <c r="D42" s="240"/>
      <c r="E42" s="202"/>
      <c r="F42" s="242"/>
      <c r="G42" s="205"/>
      <c r="H42" s="205"/>
      <c r="I42" s="265"/>
    </row>
    <row r="43" spans="2:9" ht="14.5">
      <c r="B43" s="264"/>
      <c r="C43" s="241"/>
      <c r="D43" s="240"/>
      <c r="E43" s="202"/>
      <c r="F43" s="242"/>
      <c r="G43" s="205"/>
      <c r="H43" s="205"/>
      <c r="I43" s="265"/>
    </row>
    <row r="44" spans="2:9" ht="14.5">
      <c r="B44" s="264"/>
      <c r="C44" s="241"/>
      <c r="D44" s="240"/>
      <c r="E44" s="202"/>
      <c r="F44" s="242"/>
      <c r="G44" s="205"/>
      <c r="H44" s="205"/>
      <c r="I44" s="265"/>
    </row>
    <row r="45" spans="2:9" ht="14.5">
      <c r="B45" s="264"/>
      <c r="C45" s="241"/>
      <c r="D45" s="240"/>
      <c r="E45" s="202"/>
      <c r="F45" s="242"/>
      <c r="G45" s="205"/>
      <c r="H45" s="205"/>
      <c r="I45" s="265"/>
    </row>
    <row r="46" spans="2:9" ht="14.5">
      <c r="B46" s="264"/>
      <c r="C46" s="241"/>
      <c r="D46" s="240"/>
      <c r="E46" s="202"/>
      <c r="F46" s="242"/>
      <c r="G46" s="205"/>
      <c r="H46" s="205"/>
      <c r="I46" s="265"/>
    </row>
    <row r="47" spans="2:9" ht="14.5">
      <c r="B47" s="264"/>
      <c r="C47" s="241"/>
      <c r="D47" s="240"/>
      <c r="E47" s="202"/>
      <c r="F47" s="242"/>
      <c r="G47" s="205"/>
      <c r="H47" s="205"/>
      <c r="I47" s="265"/>
    </row>
    <row r="48" spans="2:9" ht="14.5">
      <c r="B48" s="264"/>
      <c r="C48" s="241"/>
      <c r="D48" s="240"/>
      <c r="E48" s="202"/>
      <c r="F48" s="242"/>
      <c r="G48" s="205"/>
      <c r="H48" s="205"/>
      <c r="I48" s="265"/>
    </row>
    <row r="49" spans="2:12" ht="14.5">
      <c r="B49" s="264"/>
      <c r="C49" s="241"/>
      <c r="D49" s="240"/>
      <c r="E49" s="202"/>
      <c r="F49" s="242"/>
      <c r="G49" s="205"/>
      <c r="H49" s="205"/>
      <c r="I49" s="265"/>
    </row>
    <row r="50" spans="2:12" ht="14.5">
      <c r="B50" s="264"/>
      <c r="C50" s="241"/>
      <c r="D50" s="240"/>
      <c r="E50" s="202"/>
      <c r="F50" s="242"/>
      <c r="G50" s="205"/>
      <c r="H50" s="205"/>
      <c r="I50" s="265"/>
    </row>
    <row r="51" spans="2:12" ht="14.5">
      <c r="B51" s="264"/>
      <c r="C51" s="241"/>
      <c r="D51" s="240"/>
      <c r="E51" s="202"/>
      <c r="F51" s="242"/>
      <c r="G51" s="205"/>
      <c r="H51" s="205"/>
      <c r="I51" s="265"/>
    </row>
    <row r="52" spans="2:12" ht="14.5">
      <c r="B52" s="264"/>
      <c r="C52" s="241"/>
      <c r="D52" s="240"/>
      <c r="E52" s="202"/>
      <c r="F52" s="242"/>
      <c r="G52" s="205"/>
      <c r="H52" s="205"/>
      <c r="I52" s="265"/>
    </row>
    <row r="53" spans="2:12" ht="14.5">
      <c r="B53" s="264"/>
      <c r="C53" s="241"/>
      <c r="D53" s="240"/>
      <c r="E53" s="202"/>
      <c r="F53" s="242"/>
      <c r="G53" s="205"/>
      <c r="H53" s="205"/>
      <c r="I53" s="265"/>
    </row>
    <row r="54" spans="2:12" ht="14.5">
      <c r="B54" s="264"/>
      <c r="C54" s="241"/>
      <c r="D54" s="240"/>
      <c r="E54" s="202"/>
      <c r="F54" s="242"/>
      <c r="G54" s="205"/>
      <c r="H54" s="205"/>
      <c r="I54" s="265"/>
    </row>
    <row r="55" spans="2:12" ht="14.5">
      <c r="B55" s="264"/>
      <c r="C55" s="206"/>
      <c r="D55" s="240"/>
      <c r="E55" s="202"/>
      <c r="F55" s="242"/>
      <c r="G55" s="205"/>
      <c r="H55" s="205"/>
      <c r="I55" s="265"/>
    </row>
    <row r="56" spans="2:12" ht="15" thickBot="1">
      <c r="B56" s="264"/>
      <c r="C56" s="206"/>
      <c r="D56" s="240"/>
      <c r="E56" s="202"/>
      <c r="F56" s="242"/>
      <c r="G56" s="205"/>
      <c r="H56" s="205"/>
      <c r="I56" s="265"/>
      <c r="L56" s="258"/>
    </row>
    <row r="57" spans="2:12" ht="24.75" customHeight="1" thickTop="1" thickBot="1">
      <c r="B57" s="264"/>
      <c r="C57" s="244" t="s">
        <v>0</v>
      </c>
      <c r="D57" s="426" t="str">
        <f>"BENEFICIO BRUTO DE LA GRANJA para el período "  &amp;   '1 Información general'!D12</f>
        <v>BENEFICIO BRUTO DE LA GRANJA para el período 2018</v>
      </c>
      <c r="E57" s="222" t="str">
        <f>"a " &amp; '1 Información general'!E12</f>
        <v>a 2019</v>
      </c>
      <c r="F57" s="222"/>
      <c r="G57" s="369">
        <f>E16-E21</f>
        <v>-5460.0324765379683</v>
      </c>
      <c r="H57" s="5" t="str">
        <f>'1 Información general'!$D$13</f>
        <v>€</v>
      </c>
      <c r="I57" s="265"/>
    </row>
    <row r="58" spans="2:12" ht="15" thickTop="1">
      <c r="B58" s="264"/>
      <c r="C58" s="205"/>
      <c r="D58" s="629" t="s">
        <v>278</v>
      </c>
      <c r="E58" s="629"/>
      <c r="F58" s="629"/>
      <c r="G58" s="274" t="e">
        <f>(E16-E21)/E16</f>
        <v>#DIV/0!</v>
      </c>
      <c r="H58" s="242"/>
      <c r="I58" s="265"/>
    </row>
    <row r="59" spans="2:12">
      <c r="B59" s="264"/>
      <c r="C59" s="205"/>
      <c r="D59" s="257"/>
      <c r="E59" s="270"/>
      <c r="F59" s="271"/>
      <c r="G59" s="272"/>
      <c r="H59" s="271"/>
      <c r="I59" s="265"/>
    </row>
    <row r="60" spans="2:12" ht="14.5">
      <c r="B60" s="264"/>
      <c r="C60" s="205"/>
      <c r="D60" s="630" t="str">
        <f>"Beneficio promedio "&amp;'1 Información general'!$D$14&amp;" de cultivos estacionales:"</f>
        <v>Beneficio promedio ha de cultivos estacionales:</v>
      </c>
      <c r="E60" s="630"/>
      <c r="F60" s="631" t="str">
        <f>IFERROR('3 Ingresos cultivo y ganado'!G19/'3 Ingresos cultivo y ganado'!C6,"sin cultivos")</f>
        <v>sin cultivos</v>
      </c>
      <c r="G60" s="631"/>
      <c r="H60" s="325" t="str">
        <f>'1 Información general'!$D$13&amp;" por"&amp;" "&amp;'1 Información general'!$D$14</f>
        <v>€ por ha</v>
      </c>
      <c r="I60" s="265"/>
    </row>
    <row r="61" spans="2:12" ht="14.5">
      <c r="B61" s="264"/>
      <c r="C61" s="273"/>
      <c r="D61" s="630" t="str">
        <f>"Beneficio promedio "&amp;'1 Información general'!D14&amp;" de cultivos perennes:"</f>
        <v>Beneficio promedio ha de cultivos perennes:</v>
      </c>
      <c r="E61" s="630"/>
      <c r="F61" s="631" t="str">
        <f>IFERROR('3 Ingresos cultivo y ganado'!G35/'3 Ingresos cultivo y ganado'!C22,"sin cultivos")</f>
        <v>sin cultivos</v>
      </c>
      <c r="G61" s="631"/>
      <c r="H61" s="325" t="str">
        <f>'1 Información general'!$D$13&amp;" por"&amp;" "&amp;'1 Información general'!$D$14</f>
        <v>€ por ha</v>
      </c>
      <c r="I61" s="265"/>
      <c r="K61" s="368"/>
    </row>
    <row r="62" spans="2:12" ht="14.5">
      <c r="B62" s="264"/>
      <c r="C62" s="203"/>
      <c r="D62" s="630" t="s">
        <v>279</v>
      </c>
      <c r="E62" s="630"/>
      <c r="F62" s="632">
        <f>IFERROR(('3 Ingresos cultivo y ganado'!G63+'3 Ingresos cultivo y ganado'!F39)/'3 Ingresos cultivo y ganado'!C39,"no livestock")</f>
        <v>0.66666666666666663</v>
      </c>
      <c r="G62" s="632"/>
      <c r="H62" s="325" t="str">
        <f>'1 Información general'!$D$13&amp;" por cabeza"</f>
        <v>€ por cabeza</v>
      </c>
      <c r="I62" s="265"/>
    </row>
    <row r="63" spans="2:12" ht="14.5">
      <c r="B63" s="266"/>
      <c r="C63" s="240"/>
      <c r="D63" s="630" t="s">
        <v>280</v>
      </c>
      <c r="E63" s="630"/>
      <c r="F63" s="633">
        <f>'3 Ingresos cultivo y ganado'!C6+'3 Ingresos cultivo y ganado'!C22</f>
        <v>0</v>
      </c>
      <c r="G63" s="634"/>
      <c r="H63" s="326" t="str">
        <f>'1 Información general'!D14</f>
        <v>ha</v>
      </c>
      <c r="I63" s="267"/>
      <c r="J63" s="376">
        <f>SUM('1 Información general'!I32:I36)-F63</f>
        <v>6</v>
      </c>
    </row>
    <row r="64" spans="2:12">
      <c r="B64" s="266"/>
      <c r="C64" s="240"/>
      <c r="D64" s="625" t="str">
        <f>IF(J63&lt;0,"Cultivated area does not match available crop area (1. General Information)","")</f>
        <v/>
      </c>
      <c r="E64" s="625"/>
      <c r="F64" s="625"/>
      <c r="G64" s="625"/>
      <c r="H64" s="625"/>
      <c r="I64" s="267"/>
      <c r="J64" s="335"/>
    </row>
    <row r="65" spans="2:9" ht="11.25" customHeight="1" thickBot="1">
      <c r="B65" s="268"/>
      <c r="C65" s="275"/>
      <c r="D65" s="275"/>
      <c r="E65" s="275"/>
      <c r="F65" s="275"/>
      <c r="G65" s="275"/>
      <c r="H65" s="275"/>
      <c r="I65" s="269"/>
    </row>
  </sheetData>
  <sheetProtection algorithmName="SHA-512" hashValue="3tAOXIU+EA//rn2CTLora7U7ToobF8bmE7a/E6IMQVDAWbFNZR2QFQfh1+cbu7IraGgOvQ2dvVZ6+leKtAZn6g==" saltValue="iyI/ebQ0OjB5IJAsTTfx9Q=="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D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xr:uid="{00000000-0002-0000-0900-000000000000}"/>
    <dataValidation allowBlank="1" showErrorMessage="1" prompt="If sales are projected, then consider possible losses" sqref="E14" xr:uid="{00000000-0002-0000-0900-000001000000}"/>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6">
    <tabColor rgb="FFFFC000"/>
  </sheetPr>
  <dimension ref="A1:N45"/>
  <sheetViews>
    <sheetView view="pageBreakPreview" zoomScale="60" zoomScaleNormal="80" workbookViewId="0">
      <selection activeCell="B26" sqref="B26"/>
    </sheetView>
  </sheetViews>
  <sheetFormatPr baseColWidth="10" defaultColWidth="9.1796875" defaultRowHeight="14.5"/>
  <cols>
    <col min="1" max="1" width="16.81640625" customWidth="1"/>
    <col min="2" max="14" width="12.7265625" customWidth="1"/>
  </cols>
  <sheetData>
    <row r="1" spans="1:14" ht="15" thickBot="1">
      <c r="A1" s="638" t="s">
        <v>70</v>
      </c>
      <c r="B1" s="638"/>
      <c r="C1" s="638"/>
      <c r="D1" s="638"/>
      <c r="E1" s="638"/>
      <c r="F1" s="638"/>
      <c r="G1" s="638"/>
      <c r="H1" s="638"/>
      <c r="I1" s="638"/>
      <c r="J1" s="638"/>
      <c r="K1" s="638"/>
      <c r="L1" s="638"/>
      <c r="M1" s="638"/>
      <c r="N1" s="638"/>
    </row>
    <row r="2" spans="1:14" ht="46.5" customHeight="1">
      <c r="A2" s="626" t="s">
        <v>283</v>
      </c>
      <c r="B2" s="627"/>
      <c r="C2" s="627"/>
      <c r="D2" s="627"/>
      <c r="E2" s="627"/>
      <c r="F2" s="627"/>
      <c r="G2" s="627"/>
      <c r="H2" s="627"/>
      <c r="I2" s="627"/>
      <c r="J2" s="627"/>
      <c r="K2" s="627"/>
      <c r="L2" s="627"/>
      <c r="M2" s="627"/>
      <c r="N2" s="628"/>
    </row>
    <row r="3" spans="1:14">
      <c r="A3" s="282"/>
      <c r="B3" s="279" t="s">
        <v>202</v>
      </c>
      <c r="C3" s="280" t="s">
        <v>203</v>
      </c>
      <c r="D3" s="281" t="s">
        <v>204</v>
      </c>
      <c r="E3" s="279" t="s">
        <v>205</v>
      </c>
      <c r="F3" s="280" t="s">
        <v>206</v>
      </c>
      <c r="G3" s="281" t="s">
        <v>207</v>
      </c>
      <c r="H3" s="280" t="s">
        <v>208</v>
      </c>
      <c r="I3" s="280" t="s">
        <v>209</v>
      </c>
      <c r="J3" s="281" t="s">
        <v>210</v>
      </c>
      <c r="K3" s="279" t="s">
        <v>211</v>
      </c>
      <c r="L3" s="279" t="s">
        <v>212</v>
      </c>
      <c r="M3" s="279" t="s">
        <v>213</v>
      </c>
      <c r="N3" s="283" t="s">
        <v>281</v>
      </c>
    </row>
    <row r="4" spans="1:14">
      <c r="A4" s="282"/>
      <c r="B4" s="277" t="s">
        <v>282</v>
      </c>
      <c r="C4" s="194" t="s">
        <v>282</v>
      </c>
      <c r="D4" s="276" t="s">
        <v>282</v>
      </c>
      <c r="E4" s="278" t="s">
        <v>282</v>
      </c>
      <c r="F4" s="277" t="s">
        <v>282</v>
      </c>
      <c r="G4" s="277" t="s">
        <v>282</v>
      </c>
      <c r="H4" s="277" t="s">
        <v>282</v>
      </c>
      <c r="I4" s="277" t="s">
        <v>282</v>
      </c>
      <c r="J4" s="277" t="s">
        <v>282</v>
      </c>
      <c r="K4" s="277" t="s">
        <v>282</v>
      </c>
      <c r="L4" s="277" t="s">
        <v>282</v>
      </c>
      <c r="M4" s="277" t="s">
        <v>282</v>
      </c>
      <c r="N4" s="284" t="s">
        <v>282</v>
      </c>
    </row>
    <row r="5" spans="1:14">
      <c r="A5" s="635" t="s">
        <v>284</v>
      </c>
      <c r="B5" s="636"/>
      <c r="C5" s="636"/>
      <c r="D5" s="636"/>
      <c r="E5" s="636"/>
      <c r="F5" s="636"/>
      <c r="G5" s="636"/>
      <c r="H5" s="636"/>
      <c r="I5" s="636"/>
      <c r="J5" s="636"/>
      <c r="K5" s="636"/>
      <c r="L5" s="636"/>
      <c r="M5" s="636"/>
      <c r="N5" s="637"/>
    </row>
    <row r="6" spans="1:14">
      <c r="A6" s="282">
        <f>'3 Ingresos cultivo y ganado'!B10</f>
        <v>0</v>
      </c>
      <c r="B6" s="297"/>
      <c r="C6" s="297"/>
      <c r="D6" s="297"/>
      <c r="E6" s="297"/>
      <c r="F6" s="297"/>
      <c r="G6" s="297"/>
      <c r="H6" s="297"/>
      <c r="I6" s="297"/>
      <c r="J6" s="297"/>
      <c r="K6" s="297"/>
      <c r="L6" s="297"/>
      <c r="M6" s="297"/>
      <c r="N6" s="283" t="e">
        <f>AVERAGE(B6:M6)</f>
        <v>#DIV/0!</v>
      </c>
    </row>
    <row r="7" spans="1:14">
      <c r="A7" s="282">
        <f>'3 Ingresos cultivo y ganado'!B11</f>
        <v>0</v>
      </c>
      <c r="B7" s="297"/>
      <c r="C7" s="297"/>
      <c r="D7" s="297"/>
      <c r="E7" s="297"/>
      <c r="F7" s="297"/>
      <c r="G7" s="297"/>
      <c r="H7" s="297"/>
      <c r="I7" s="297"/>
      <c r="J7" s="297"/>
      <c r="K7" s="297"/>
      <c r="L7" s="297"/>
      <c r="M7" s="297"/>
      <c r="N7" s="283" t="e">
        <f t="shared" ref="N7:N45" si="0">AVERAGE(B7:M7)</f>
        <v>#DIV/0!</v>
      </c>
    </row>
    <row r="8" spans="1:14">
      <c r="A8" s="282">
        <f>'3 Ingresos cultivo y ganado'!B12</f>
        <v>0</v>
      </c>
      <c r="B8" s="297"/>
      <c r="C8" s="297"/>
      <c r="D8" s="297"/>
      <c r="E8" s="297"/>
      <c r="F8" s="297"/>
      <c r="G8" s="297"/>
      <c r="H8" s="297"/>
      <c r="I8" s="297"/>
      <c r="J8" s="297"/>
      <c r="K8" s="297"/>
      <c r="L8" s="297"/>
      <c r="M8" s="297"/>
      <c r="N8" s="283" t="e">
        <f t="shared" si="0"/>
        <v>#DIV/0!</v>
      </c>
    </row>
    <row r="9" spans="1:14">
      <c r="A9" s="282">
        <f>'3 Ingresos cultivo y ganado'!B13</f>
        <v>0</v>
      </c>
      <c r="B9" s="297"/>
      <c r="C9" s="297"/>
      <c r="D9" s="297"/>
      <c r="E9" s="297"/>
      <c r="F9" s="297"/>
      <c r="G9" s="297"/>
      <c r="H9" s="297"/>
      <c r="I9" s="297"/>
      <c r="J9" s="297"/>
      <c r="K9" s="297"/>
      <c r="L9" s="297"/>
      <c r="M9" s="297"/>
      <c r="N9" s="283" t="e">
        <f t="shared" si="0"/>
        <v>#DIV/0!</v>
      </c>
    </row>
    <row r="10" spans="1:14">
      <c r="A10" s="282">
        <f>'3 Ingresos cultivo y ganado'!B14</f>
        <v>0</v>
      </c>
      <c r="B10" s="297"/>
      <c r="C10" s="297"/>
      <c r="D10" s="297"/>
      <c r="E10" s="297"/>
      <c r="F10" s="297"/>
      <c r="G10" s="297"/>
      <c r="H10" s="297"/>
      <c r="I10" s="297"/>
      <c r="J10" s="297"/>
      <c r="K10" s="297"/>
      <c r="L10" s="297"/>
      <c r="M10" s="297"/>
      <c r="N10" s="283" t="e">
        <f t="shared" si="0"/>
        <v>#DIV/0!</v>
      </c>
    </row>
    <row r="11" spans="1:14">
      <c r="A11" s="288" t="str">
        <f>'3 Ingresos cultivo y ganado'!B15</f>
        <v>Subproductos:</v>
      </c>
      <c r="B11" s="248"/>
      <c r="C11" s="248"/>
      <c r="D11" s="248"/>
      <c r="E11" s="248"/>
      <c r="F11" s="248"/>
      <c r="G11" s="248"/>
      <c r="H11" s="248"/>
      <c r="I11" s="248"/>
      <c r="J11" s="248"/>
      <c r="K11" s="248"/>
      <c r="L11" s="248"/>
      <c r="M11" s="248"/>
      <c r="N11" s="287"/>
    </row>
    <row r="12" spans="1:14">
      <c r="A12" s="282">
        <f>'3 Ingresos cultivo y ganado'!B16</f>
        <v>0</v>
      </c>
      <c r="B12" s="297"/>
      <c r="C12" s="297"/>
      <c r="D12" s="297"/>
      <c r="E12" s="297"/>
      <c r="F12" s="297"/>
      <c r="G12" s="297"/>
      <c r="H12" s="297"/>
      <c r="I12" s="297"/>
      <c r="J12" s="297"/>
      <c r="K12" s="297"/>
      <c r="L12" s="297"/>
      <c r="M12" s="297"/>
      <c r="N12" s="283" t="e">
        <f t="shared" si="0"/>
        <v>#DIV/0!</v>
      </c>
    </row>
    <row r="13" spans="1:14">
      <c r="A13" s="282">
        <f>'3 Ingresos cultivo y ganado'!B17</f>
        <v>0</v>
      </c>
      <c r="B13" s="297"/>
      <c r="C13" s="297"/>
      <c r="D13" s="297"/>
      <c r="E13" s="297"/>
      <c r="F13" s="297"/>
      <c r="G13" s="297"/>
      <c r="H13" s="297"/>
      <c r="I13" s="297"/>
      <c r="J13" s="297"/>
      <c r="K13" s="297"/>
      <c r="L13" s="297"/>
      <c r="M13" s="297"/>
      <c r="N13" s="283" t="e">
        <f t="shared" si="0"/>
        <v>#DIV/0!</v>
      </c>
    </row>
    <row r="14" spans="1:14">
      <c r="A14" s="282">
        <f>'3 Ingresos cultivo y ganado'!B18</f>
        <v>0</v>
      </c>
      <c r="B14" s="297"/>
      <c r="C14" s="297"/>
      <c r="D14" s="297"/>
      <c r="E14" s="297"/>
      <c r="F14" s="297"/>
      <c r="G14" s="297"/>
      <c r="H14" s="297"/>
      <c r="I14" s="297"/>
      <c r="J14" s="297"/>
      <c r="K14" s="297"/>
      <c r="L14" s="297"/>
      <c r="M14" s="297"/>
      <c r="N14" s="283" t="e">
        <f t="shared" si="0"/>
        <v>#DIV/0!</v>
      </c>
    </row>
    <row r="15" spans="1:14">
      <c r="A15" s="635" t="s">
        <v>285</v>
      </c>
      <c r="B15" s="636"/>
      <c r="C15" s="636"/>
      <c r="D15" s="636"/>
      <c r="E15" s="636"/>
      <c r="F15" s="636"/>
      <c r="G15" s="636"/>
      <c r="H15" s="636"/>
      <c r="I15" s="636"/>
      <c r="J15" s="636"/>
      <c r="K15" s="636"/>
      <c r="L15" s="636"/>
      <c r="M15" s="636"/>
      <c r="N15" s="637"/>
    </row>
    <row r="16" spans="1:14">
      <c r="A16" s="282">
        <f>'3 Ingresos cultivo y ganado'!B26</f>
        <v>0</v>
      </c>
      <c r="B16" s="297"/>
      <c r="C16" s="297"/>
      <c r="D16" s="297"/>
      <c r="E16" s="297"/>
      <c r="F16" s="297"/>
      <c r="G16" s="297"/>
      <c r="H16" s="297"/>
      <c r="I16" s="297"/>
      <c r="J16" s="297"/>
      <c r="K16" s="297"/>
      <c r="L16" s="297"/>
      <c r="M16" s="297"/>
      <c r="N16" s="283" t="e">
        <f t="shared" si="0"/>
        <v>#DIV/0!</v>
      </c>
    </row>
    <row r="17" spans="1:14">
      <c r="A17" s="282">
        <f>'3 Ingresos cultivo y ganado'!B27</f>
        <v>0</v>
      </c>
      <c r="B17" s="297"/>
      <c r="C17" s="297"/>
      <c r="D17" s="297"/>
      <c r="E17" s="297"/>
      <c r="F17" s="297"/>
      <c r="G17" s="297"/>
      <c r="H17" s="297"/>
      <c r="I17" s="297"/>
      <c r="J17" s="297"/>
      <c r="K17" s="297"/>
      <c r="L17" s="297"/>
      <c r="M17" s="297"/>
      <c r="N17" s="283" t="e">
        <f t="shared" si="0"/>
        <v>#DIV/0!</v>
      </c>
    </row>
    <row r="18" spans="1:14">
      <c r="A18" s="282">
        <f>'3 Ingresos cultivo y ganado'!B28</f>
        <v>0</v>
      </c>
      <c r="B18" s="297"/>
      <c r="C18" s="297"/>
      <c r="D18" s="297"/>
      <c r="E18" s="297"/>
      <c r="F18" s="297"/>
      <c r="G18" s="297"/>
      <c r="H18" s="297"/>
      <c r="I18" s="297"/>
      <c r="J18" s="297"/>
      <c r="K18" s="297"/>
      <c r="L18" s="297"/>
      <c r="M18" s="297"/>
      <c r="N18" s="283" t="e">
        <f t="shared" si="0"/>
        <v>#DIV/0!</v>
      </c>
    </row>
    <row r="19" spans="1:14">
      <c r="A19" s="282">
        <f>'3 Ingresos cultivo y ganado'!B29</f>
        <v>0</v>
      </c>
      <c r="B19" s="297"/>
      <c r="C19" s="297"/>
      <c r="D19" s="297"/>
      <c r="E19" s="297"/>
      <c r="F19" s="297"/>
      <c r="G19" s="297"/>
      <c r="H19" s="297"/>
      <c r="I19" s="297"/>
      <c r="J19" s="297"/>
      <c r="K19" s="297"/>
      <c r="L19" s="297"/>
      <c r="M19" s="297"/>
      <c r="N19" s="283" t="e">
        <f t="shared" si="0"/>
        <v>#DIV/0!</v>
      </c>
    </row>
    <row r="20" spans="1:14">
      <c r="A20" s="282">
        <f>'3 Ingresos cultivo y ganado'!B30</f>
        <v>0</v>
      </c>
      <c r="B20" s="297"/>
      <c r="C20" s="297"/>
      <c r="D20" s="297"/>
      <c r="E20" s="297"/>
      <c r="F20" s="297"/>
      <c r="G20" s="297"/>
      <c r="H20" s="297"/>
      <c r="I20" s="297"/>
      <c r="J20" s="297"/>
      <c r="K20" s="297"/>
      <c r="L20" s="297"/>
      <c r="M20" s="297"/>
      <c r="N20" s="283" t="e">
        <f t="shared" si="0"/>
        <v>#DIV/0!</v>
      </c>
    </row>
    <row r="21" spans="1:14">
      <c r="A21" s="288" t="str">
        <f>'3 Ingresos cultivo y ganado'!B31</f>
        <v>Subproductos:</v>
      </c>
      <c r="B21" s="248"/>
      <c r="C21" s="248"/>
      <c r="D21" s="248"/>
      <c r="E21" s="248"/>
      <c r="F21" s="248"/>
      <c r="G21" s="248"/>
      <c r="H21" s="248"/>
      <c r="I21" s="248"/>
      <c r="J21" s="248"/>
      <c r="K21" s="248"/>
      <c r="L21" s="248"/>
      <c r="M21" s="248"/>
      <c r="N21" s="287"/>
    </row>
    <row r="22" spans="1:14">
      <c r="A22" s="282">
        <f>'3 Ingresos cultivo y ganado'!B32</f>
        <v>0</v>
      </c>
      <c r="B22" s="297"/>
      <c r="C22" s="297"/>
      <c r="D22" s="297"/>
      <c r="E22" s="297"/>
      <c r="F22" s="297"/>
      <c r="G22" s="297"/>
      <c r="H22" s="297"/>
      <c r="I22" s="297"/>
      <c r="J22" s="297"/>
      <c r="K22" s="297"/>
      <c r="L22" s="297"/>
      <c r="M22" s="297"/>
      <c r="N22" s="283" t="e">
        <f t="shared" si="0"/>
        <v>#DIV/0!</v>
      </c>
    </row>
    <row r="23" spans="1:14">
      <c r="A23" s="282">
        <f>'3 Ingresos cultivo y ganado'!B33</f>
        <v>0</v>
      </c>
      <c r="B23" s="297"/>
      <c r="C23" s="297"/>
      <c r="D23" s="297"/>
      <c r="E23" s="297"/>
      <c r="F23" s="297"/>
      <c r="G23" s="297"/>
      <c r="H23" s="297"/>
      <c r="I23" s="297"/>
      <c r="J23" s="297"/>
      <c r="K23" s="297"/>
      <c r="L23" s="297"/>
      <c r="M23" s="297"/>
      <c r="N23" s="283" t="e">
        <f t="shared" si="0"/>
        <v>#DIV/0!</v>
      </c>
    </row>
    <row r="24" spans="1:14">
      <c r="A24" s="282">
        <f>'3 Ingresos cultivo y ganado'!B34</f>
        <v>0</v>
      </c>
      <c r="B24" s="297"/>
      <c r="C24" s="297"/>
      <c r="D24" s="297"/>
      <c r="E24" s="297"/>
      <c r="F24" s="297"/>
      <c r="G24" s="297"/>
      <c r="H24" s="297"/>
      <c r="I24" s="297"/>
      <c r="J24" s="297"/>
      <c r="K24" s="297"/>
      <c r="L24" s="297"/>
      <c r="M24" s="297"/>
      <c r="N24" s="283" t="e">
        <f t="shared" si="0"/>
        <v>#DIV/0!</v>
      </c>
    </row>
    <row r="25" spans="1:14">
      <c r="A25" s="635" t="s">
        <v>286</v>
      </c>
      <c r="B25" s="636"/>
      <c r="C25" s="636"/>
      <c r="D25" s="636"/>
      <c r="E25" s="636"/>
      <c r="F25" s="636"/>
      <c r="G25" s="636"/>
      <c r="H25" s="636"/>
      <c r="I25" s="636"/>
      <c r="J25" s="636"/>
      <c r="K25" s="636"/>
      <c r="L25" s="636"/>
      <c r="M25" s="636"/>
      <c r="N25" s="637"/>
    </row>
    <row r="26" spans="1:14">
      <c r="A26" s="282" t="str">
        <f>'3 Ingresos cultivo y ganado'!B43</f>
        <v>Vacas lecheras</v>
      </c>
      <c r="B26" s="297"/>
      <c r="C26" s="297"/>
      <c r="D26" s="297"/>
      <c r="E26" s="297"/>
      <c r="F26" s="297"/>
      <c r="G26" s="297"/>
      <c r="H26" s="297"/>
      <c r="I26" s="297"/>
      <c r="J26" s="297"/>
      <c r="K26" s="297"/>
      <c r="L26" s="297"/>
      <c r="M26" s="297"/>
      <c r="N26" s="283" t="e">
        <f t="shared" si="0"/>
        <v>#DIV/0!</v>
      </c>
    </row>
    <row r="27" spans="1:14">
      <c r="A27" s="282" t="str">
        <f>'3 Ingresos cultivo y ganado'!B44</f>
        <v>Terneros</v>
      </c>
      <c r="B27" s="297"/>
      <c r="C27" s="297"/>
      <c r="D27" s="297"/>
      <c r="E27" s="297"/>
      <c r="F27" s="297"/>
      <c r="G27" s="297"/>
      <c r="H27" s="297"/>
      <c r="I27" s="297"/>
      <c r="J27" s="297"/>
      <c r="K27" s="297"/>
      <c r="L27" s="297"/>
      <c r="M27" s="297"/>
      <c r="N27" s="283" t="e">
        <f t="shared" si="0"/>
        <v>#DIV/0!</v>
      </c>
    </row>
    <row r="28" spans="1:14">
      <c r="A28" s="282" t="str">
        <f>'3 Ingresos cultivo y ganado'!B45</f>
        <v>Bueyes adultos</v>
      </c>
      <c r="B28" s="297"/>
      <c r="C28" s="297"/>
      <c r="D28" s="297"/>
      <c r="E28" s="297"/>
      <c r="F28" s="297"/>
      <c r="G28" s="297"/>
      <c r="H28" s="297"/>
      <c r="I28" s="297"/>
      <c r="J28" s="297"/>
      <c r="K28" s="297"/>
      <c r="L28" s="297"/>
      <c r="M28" s="297"/>
      <c r="N28" s="283" t="e">
        <f t="shared" si="0"/>
        <v>#DIV/0!</v>
      </c>
    </row>
    <row r="29" spans="1:14">
      <c r="A29" s="282" t="str">
        <f>'3 Ingresos cultivo y ganado'!B46</f>
        <v>Bueyes jóvenes</v>
      </c>
      <c r="B29" s="297"/>
      <c r="C29" s="297"/>
      <c r="D29" s="297"/>
      <c r="E29" s="297"/>
      <c r="F29" s="297"/>
      <c r="G29" s="297"/>
      <c r="H29" s="297"/>
      <c r="I29" s="297"/>
      <c r="J29" s="297"/>
      <c r="K29" s="297"/>
      <c r="L29" s="297"/>
      <c r="M29" s="297"/>
      <c r="N29" s="283" t="e">
        <f t="shared" si="0"/>
        <v>#DIV/0!</v>
      </c>
    </row>
    <row r="30" spans="1:14">
      <c r="A30" s="282" t="str">
        <f>'3 Ingresos cultivo y ganado'!B47</f>
        <v>Becerros</v>
      </c>
      <c r="B30" s="297"/>
      <c r="C30" s="297"/>
      <c r="D30" s="297"/>
      <c r="E30" s="297"/>
      <c r="F30" s="297"/>
      <c r="G30" s="297"/>
      <c r="H30" s="297"/>
      <c r="I30" s="297"/>
      <c r="J30" s="297"/>
      <c r="K30" s="297"/>
      <c r="L30" s="297"/>
      <c r="M30" s="297"/>
      <c r="N30" s="283" t="e">
        <f t="shared" si="0"/>
        <v>#DIV/0!</v>
      </c>
    </row>
    <row r="31" spans="1:14">
      <c r="A31" s="282" t="str">
        <f>'3 Ingresos cultivo y ganado'!B48</f>
        <v>Ovejas hembra</v>
      </c>
      <c r="B31" s="297"/>
      <c r="C31" s="297"/>
      <c r="D31" s="297"/>
      <c r="E31" s="297"/>
      <c r="F31" s="297"/>
      <c r="G31" s="297"/>
      <c r="H31" s="297"/>
      <c r="I31" s="297"/>
      <c r="J31" s="297"/>
      <c r="K31" s="297"/>
      <c r="L31" s="297"/>
      <c r="M31" s="297"/>
      <c r="N31" s="283" t="e">
        <f t="shared" si="0"/>
        <v>#DIV/0!</v>
      </c>
    </row>
    <row r="32" spans="1:14">
      <c r="A32" s="282" t="str">
        <f>'3 Ingresos cultivo y ganado'!B49</f>
        <v>Ovejas macho</v>
      </c>
      <c r="B32" s="297"/>
      <c r="C32" s="297"/>
      <c r="D32" s="297"/>
      <c r="E32" s="297"/>
      <c r="F32" s="297"/>
      <c r="G32" s="297"/>
      <c r="H32" s="297"/>
      <c r="I32" s="297"/>
      <c r="J32" s="297"/>
      <c r="K32" s="297"/>
      <c r="L32" s="297"/>
      <c r="M32" s="297"/>
      <c r="N32" s="283" t="e">
        <f t="shared" si="0"/>
        <v>#DIV/0!</v>
      </c>
    </row>
    <row r="33" spans="1:14">
      <c r="A33" s="282" t="str">
        <f>'3 Ingresos cultivo y ganado'!B50</f>
        <v>Corderos</v>
      </c>
      <c r="B33" s="297"/>
      <c r="C33" s="297"/>
      <c r="D33" s="297"/>
      <c r="E33" s="297"/>
      <c r="F33" s="297"/>
      <c r="G33" s="297"/>
      <c r="H33" s="297"/>
      <c r="I33" s="297"/>
      <c r="J33" s="297"/>
      <c r="K33" s="297"/>
      <c r="L33" s="297"/>
      <c r="M33" s="297"/>
      <c r="N33" s="283" t="e">
        <f t="shared" si="0"/>
        <v>#DIV/0!</v>
      </c>
    </row>
    <row r="34" spans="1:14">
      <c r="A34" s="282" t="str">
        <f>'3 Ingresos cultivo y ganado'!B51</f>
        <v>Cabras hembra</v>
      </c>
      <c r="B34" s="297"/>
      <c r="C34" s="297"/>
      <c r="D34" s="297"/>
      <c r="E34" s="297"/>
      <c r="F34" s="297"/>
      <c r="G34" s="297"/>
      <c r="H34" s="297"/>
      <c r="I34" s="297"/>
      <c r="J34" s="297"/>
      <c r="K34" s="297"/>
      <c r="L34" s="297"/>
      <c r="M34" s="297"/>
      <c r="N34" s="283" t="e">
        <f t="shared" si="0"/>
        <v>#DIV/0!</v>
      </c>
    </row>
    <row r="35" spans="1:14">
      <c r="A35" s="282" t="str">
        <f>'3 Ingresos cultivo y ganado'!B52</f>
        <v>Cabras macho</v>
      </c>
      <c r="B35" s="297"/>
      <c r="C35" s="297"/>
      <c r="D35" s="297"/>
      <c r="E35" s="297"/>
      <c r="F35" s="297"/>
      <c r="G35" s="297"/>
      <c r="H35" s="297"/>
      <c r="I35" s="297"/>
      <c r="J35" s="297"/>
      <c r="K35" s="297"/>
      <c r="L35" s="297"/>
      <c r="M35" s="297"/>
      <c r="N35" s="283" t="e">
        <f t="shared" si="0"/>
        <v>#DIV/0!</v>
      </c>
    </row>
    <row r="36" spans="1:14">
      <c r="A36" s="282" t="str">
        <f>'3 Ingresos cultivo y ganado'!B53</f>
        <v>Cabritos</v>
      </c>
      <c r="B36" s="297"/>
      <c r="C36" s="297"/>
      <c r="D36" s="297"/>
      <c r="E36" s="297"/>
      <c r="F36" s="297"/>
      <c r="G36" s="297"/>
      <c r="H36" s="297"/>
      <c r="I36" s="297"/>
      <c r="J36" s="297"/>
      <c r="K36" s="297"/>
      <c r="L36" s="297"/>
      <c r="M36" s="297"/>
      <c r="N36" s="283" t="e">
        <f t="shared" si="0"/>
        <v>#DIV/0!</v>
      </c>
    </row>
    <row r="37" spans="1:14">
      <c r="A37" s="282" t="str">
        <f>'3 Ingresos cultivo y ganado'!B54</f>
        <v>Pollos</v>
      </c>
      <c r="B37" s="297"/>
      <c r="C37" s="297"/>
      <c r="D37" s="297"/>
      <c r="E37" s="297"/>
      <c r="F37" s="297"/>
      <c r="G37" s="297"/>
      <c r="H37" s="297"/>
      <c r="I37" s="297"/>
      <c r="J37" s="297"/>
      <c r="K37" s="297"/>
      <c r="L37" s="297"/>
      <c r="M37" s="297"/>
      <c r="N37" s="283" t="e">
        <f t="shared" si="0"/>
        <v>#DIV/0!</v>
      </c>
    </row>
    <row r="38" spans="1:14">
      <c r="A38" s="282">
        <f>'3 Ingresos cultivo y ganado'!B55</f>
        <v>0</v>
      </c>
      <c r="B38" s="297"/>
      <c r="C38" s="297"/>
      <c r="D38" s="297"/>
      <c r="E38" s="297"/>
      <c r="F38" s="297"/>
      <c r="G38" s="297"/>
      <c r="H38" s="297"/>
      <c r="I38" s="297"/>
      <c r="J38" s="297"/>
      <c r="K38" s="297"/>
      <c r="L38" s="297"/>
      <c r="M38" s="297"/>
      <c r="N38" s="283" t="e">
        <f t="shared" si="0"/>
        <v>#DIV/0!</v>
      </c>
    </row>
    <row r="39" spans="1:14">
      <c r="A39" s="282">
        <f>'3 Ingresos cultivo y ganado'!B56</f>
        <v>0</v>
      </c>
      <c r="B39" s="297"/>
      <c r="C39" s="297"/>
      <c r="D39" s="297"/>
      <c r="E39" s="297"/>
      <c r="F39" s="297"/>
      <c r="G39" s="297"/>
      <c r="H39" s="297"/>
      <c r="I39" s="297"/>
      <c r="J39" s="297"/>
      <c r="K39" s="297"/>
      <c r="L39" s="297"/>
      <c r="M39" s="297"/>
      <c r="N39" s="283" t="e">
        <f t="shared" si="0"/>
        <v>#DIV/0!</v>
      </c>
    </row>
    <row r="40" spans="1:14">
      <c r="A40" s="288" t="str">
        <f>'3 Ingresos cultivo y ganado'!B57</f>
        <v>Subproductos</v>
      </c>
      <c r="B40" s="248"/>
      <c r="C40" s="248"/>
      <c r="D40" s="248"/>
      <c r="E40" s="248"/>
      <c r="F40" s="248"/>
      <c r="G40" s="248"/>
      <c r="H40" s="248"/>
      <c r="I40" s="248"/>
      <c r="J40" s="248"/>
      <c r="K40" s="248"/>
      <c r="L40" s="248"/>
      <c r="M40" s="248"/>
      <c r="N40" s="287"/>
    </row>
    <row r="41" spans="1:14">
      <c r="A41" s="282" t="str">
        <f>'3 Ingresos cultivo y ganado'!B58</f>
        <v>Leche</v>
      </c>
      <c r="B41" s="297"/>
      <c r="C41" s="297"/>
      <c r="D41" s="297"/>
      <c r="E41" s="297"/>
      <c r="F41" s="297"/>
      <c r="G41" s="297"/>
      <c r="H41" s="297"/>
      <c r="I41" s="297"/>
      <c r="J41" s="297"/>
      <c r="K41" s="297"/>
      <c r="L41" s="297"/>
      <c r="M41" s="297"/>
      <c r="N41" s="283" t="e">
        <f t="shared" si="0"/>
        <v>#DIV/0!</v>
      </c>
    </row>
    <row r="42" spans="1:14">
      <c r="A42" s="282" t="str">
        <f>'3 Ingresos cultivo y ganado'!B59</f>
        <v>Huevos</v>
      </c>
      <c r="B42" s="297"/>
      <c r="C42" s="297"/>
      <c r="D42" s="297"/>
      <c r="E42" s="297"/>
      <c r="F42" s="297"/>
      <c r="G42" s="297"/>
      <c r="H42" s="297"/>
      <c r="I42" s="297"/>
      <c r="J42" s="297"/>
      <c r="K42" s="297"/>
      <c r="L42" s="297"/>
      <c r="M42" s="297"/>
      <c r="N42" s="283" t="e">
        <f t="shared" si="0"/>
        <v>#DIV/0!</v>
      </c>
    </row>
    <row r="43" spans="1:14">
      <c r="A43" s="282" t="str">
        <f>'3 Ingresos cultivo y ganado'!B60</f>
        <v>Piel</v>
      </c>
      <c r="B43" s="297"/>
      <c r="C43" s="297"/>
      <c r="D43" s="297"/>
      <c r="E43" s="297"/>
      <c r="F43" s="297"/>
      <c r="G43" s="297"/>
      <c r="H43" s="297"/>
      <c r="I43" s="297"/>
      <c r="J43" s="297"/>
      <c r="K43" s="297"/>
      <c r="L43" s="297"/>
      <c r="M43" s="297"/>
      <c r="N43" s="283" t="e">
        <f t="shared" si="0"/>
        <v>#DIV/0!</v>
      </c>
    </row>
    <row r="44" spans="1:14">
      <c r="A44" s="282" t="str">
        <f>'3 Ingresos cultivo y ganado'!B61</f>
        <v>Estiércol</v>
      </c>
      <c r="B44" s="297"/>
      <c r="C44" s="297"/>
      <c r="D44" s="297"/>
      <c r="E44" s="297"/>
      <c r="F44" s="297"/>
      <c r="G44" s="297"/>
      <c r="H44" s="297"/>
      <c r="I44" s="297"/>
      <c r="J44" s="297"/>
      <c r="K44" s="297"/>
      <c r="L44" s="297"/>
      <c r="M44" s="297"/>
      <c r="N44" s="283" t="e">
        <f t="shared" si="0"/>
        <v>#DIV/0!</v>
      </c>
    </row>
    <row r="45" spans="1:14" ht="15" thickBot="1">
      <c r="A45" s="285">
        <f>'3 Ingresos cultivo y ganado'!B62</f>
        <v>0</v>
      </c>
      <c r="B45" s="298"/>
      <c r="C45" s="298"/>
      <c r="D45" s="298"/>
      <c r="E45" s="298"/>
      <c r="F45" s="298"/>
      <c r="G45" s="298"/>
      <c r="H45" s="298"/>
      <c r="I45" s="298"/>
      <c r="J45" s="298"/>
      <c r="K45" s="298"/>
      <c r="L45" s="298"/>
      <c r="M45" s="298"/>
      <c r="N45" s="286" t="e">
        <f t="shared" si="0"/>
        <v>#DIV/0!</v>
      </c>
    </row>
  </sheetData>
  <sheetProtection algorithmName="SHA-512" hashValue="DpbBNtUU91WV2SzQXNwJnbjKKabENwRK+pX+xcN7cYo3+6sHbXtAh+QdwIhSMreN6R9rkJjJujXXpMEZiIMzMg==" saltValue="KAHiy4XrehLB/3Gn79XEKA=="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rgb="FFFFC000"/>
  </sheetPr>
  <dimension ref="A1:J36"/>
  <sheetViews>
    <sheetView view="pageBreakPreview" zoomScale="60" zoomScaleNormal="85" workbookViewId="0">
      <selection activeCell="D8" sqref="D8"/>
    </sheetView>
  </sheetViews>
  <sheetFormatPr baseColWidth="10" defaultColWidth="9.1796875" defaultRowHeight="14"/>
  <cols>
    <col min="1" max="1" width="3.7265625" style="78" customWidth="1"/>
    <col min="2" max="2" width="26.54296875" style="78" customWidth="1"/>
    <col min="3" max="3" width="48.54296875" style="78" customWidth="1"/>
    <col min="4" max="4" width="19" style="78" customWidth="1"/>
    <col min="5" max="5" width="2.453125" style="347" customWidth="1"/>
    <col min="6" max="6" width="5.54296875" style="78" customWidth="1"/>
    <col min="7" max="7" width="12.54296875" style="78" customWidth="1"/>
    <col min="8" max="8" width="11.54296875" style="78" customWidth="1"/>
    <col min="9" max="9" width="11.26953125" style="78" customWidth="1"/>
    <col min="10" max="11" width="9.1796875" style="78" customWidth="1"/>
    <col min="12" max="16384" width="9.1796875" style="78"/>
  </cols>
  <sheetData>
    <row r="1" spans="1:10" ht="14.5" thickBot="1">
      <c r="A1" s="639" t="s">
        <v>70</v>
      </c>
      <c r="B1" s="639"/>
      <c r="C1" s="639"/>
      <c r="D1" s="639"/>
      <c r="E1" s="364"/>
    </row>
    <row r="2" spans="1:10" ht="24" customHeight="1" thickTop="1">
      <c r="B2" s="546" t="s">
        <v>287</v>
      </c>
      <c r="C2" s="547"/>
      <c r="D2" s="548"/>
      <c r="E2" s="342"/>
    </row>
    <row r="3" spans="1:10" ht="9" customHeight="1">
      <c r="B3" s="79"/>
      <c r="C3" s="80"/>
      <c r="D3" s="88"/>
      <c r="E3" s="171"/>
    </row>
    <row r="4" spans="1:10" ht="9" customHeight="1">
      <c r="B4" s="86"/>
      <c r="C4" s="80"/>
      <c r="D4" s="88"/>
      <c r="E4" s="171"/>
    </row>
    <row r="5" spans="1:10" ht="20.25" customHeight="1">
      <c r="B5" s="645"/>
      <c r="C5" s="646"/>
      <c r="D5" s="647"/>
      <c r="E5" s="343"/>
    </row>
    <row r="6" spans="1:10" ht="15.75" customHeight="1" thickBot="1">
      <c r="B6" s="645" t="s">
        <v>288</v>
      </c>
      <c r="C6" s="646"/>
      <c r="D6" s="647"/>
      <c r="E6" s="343"/>
    </row>
    <row r="7" spans="1:10" ht="28" customHeight="1">
      <c r="B7" s="340" t="s">
        <v>289</v>
      </c>
      <c r="C7" s="338" t="s">
        <v>290</v>
      </c>
      <c r="D7" s="341" t="s">
        <v>291</v>
      </c>
      <c r="E7" s="344"/>
      <c r="F7" s="580" t="s">
        <v>223</v>
      </c>
      <c r="G7" s="581"/>
      <c r="H7" s="581"/>
      <c r="I7" s="582"/>
    </row>
    <row r="8" spans="1:10" ht="28" customHeight="1">
      <c r="B8" s="455" t="s">
        <v>292</v>
      </c>
      <c r="C8" s="365" t="s">
        <v>293</v>
      </c>
      <c r="D8" s="359"/>
      <c r="E8" s="344"/>
      <c r="F8" s="348"/>
      <c r="G8" s="349" t="s">
        <v>326</v>
      </c>
      <c r="H8" s="349" t="s">
        <v>327</v>
      </c>
      <c r="I8" s="350" t="s">
        <v>328</v>
      </c>
    </row>
    <row r="9" spans="1:10" ht="28" customHeight="1">
      <c r="B9" s="366" t="s">
        <v>294</v>
      </c>
      <c r="C9" s="365" t="s">
        <v>293</v>
      </c>
      <c r="D9" s="359"/>
      <c r="E9" s="344"/>
      <c r="F9" s="351" t="s">
        <v>27</v>
      </c>
      <c r="G9" s="355"/>
      <c r="H9" s="355"/>
      <c r="I9" s="356"/>
    </row>
    <row r="10" spans="1:10" ht="28" customHeight="1">
      <c r="B10" s="366" t="s">
        <v>295</v>
      </c>
      <c r="C10" s="365" t="s">
        <v>296</v>
      </c>
      <c r="D10" s="359"/>
      <c r="E10" s="344"/>
      <c r="F10" s="351" t="s">
        <v>28</v>
      </c>
      <c r="G10" s="355"/>
      <c r="H10" s="355"/>
      <c r="I10" s="356"/>
    </row>
    <row r="11" spans="1:10" ht="28" customHeight="1">
      <c r="B11" s="366" t="s">
        <v>297</v>
      </c>
      <c r="C11" s="365" t="s">
        <v>298</v>
      </c>
      <c r="D11" s="359"/>
      <c r="E11" s="344"/>
      <c r="F11" s="351" t="s">
        <v>29</v>
      </c>
      <c r="G11" s="355"/>
      <c r="H11" s="353"/>
      <c r="I11" s="354"/>
    </row>
    <row r="12" spans="1:10" ht="28" customHeight="1">
      <c r="B12" s="366" t="s">
        <v>299</v>
      </c>
      <c r="C12" s="365" t="s">
        <v>300</v>
      </c>
      <c r="D12" s="359"/>
      <c r="E12" s="344"/>
      <c r="F12" s="351" t="s">
        <v>30</v>
      </c>
      <c r="G12" s="355"/>
      <c r="H12" s="353"/>
      <c r="I12" s="354"/>
    </row>
    <row r="13" spans="1:10" ht="28" customHeight="1" thickBot="1">
      <c r="B13" s="366" t="s">
        <v>301</v>
      </c>
      <c r="C13" s="365" t="s">
        <v>302</v>
      </c>
      <c r="D13" s="359"/>
      <c r="E13" s="344"/>
      <c r="F13" s="351" t="s">
        <v>31</v>
      </c>
      <c r="G13" s="361"/>
      <c r="H13" s="353"/>
      <c r="I13" s="354"/>
    </row>
    <row r="14" spans="1:10" ht="28" customHeight="1" thickBot="1">
      <c r="B14" s="366" t="s">
        <v>256</v>
      </c>
      <c r="C14" s="365" t="s">
        <v>303</v>
      </c>
      <c r="D14" s="359"/>
      <c r="E14" s="344"/>
      <c r="F14" s="352" t="s">
        <v>2</v>
      </c>
      <c r="G14" s="362">
        <f>SUM(G9:G13)</f>
        <v>0</v>
      </c>
      <c r="H14" s="362">
        <f>H9*H10</f>
        <v>0</v>
      </c>
      <c r="I14" s="362" t="e">
        <f>I9/I10</f>
        <v>#DIV/0!</v>
      </c>
    </row>
    <row r="15" spans="1:10" ht="28" customHeight="1">
      <c r="B15" s="366" t="s">
        <v>304</v>
      </c>
      <c r="C15" s="365" t="s">
        <v>305</v>
      </c>
      <c r="D15" s="359"/>
      <c r="E15" s="344"/>
      <c r="F15" s="357"/>
      <c r="G15" s="358"/>
      <c r="H15" s="358"/>
      <c r="I15" s="358"/>
      <c r="J15" s="347"/>
    </row>
    <row r="16" spans="1:10" ht="28" customHeight="1">
      <c r="B16" s="366" t="s">
        <v>306</v>
      </c>
      <c r="C16" s="365" t="s">
        <v>307</v>
      </c>
      <c r="D16" s="359"/>
      <c r="E16" s="344"/>
    </row>
    <row r="17" spans="2:5" ht="15.75" customHeight="1">
      <c r="B17" s="99"/>
      <c r="C17" s="80"/>
      <c r="D17" s="339">
        <f>SUM(D7:D16)</f>
        <v>0</v>
      </c>
      <c r="E17" s="345"/>
    </row>
    <row r="18" spans="2:5" ht="15.75" customHeight="1">
      <c r="B18" s="99"/>
      <c r="C18" s="80"/>
      <c r="D18" s="337"/>
      <c r="E18" s="346"/>
    </row>
    <row r="19" spans="2:5" ht="15.75" customHeight="1">
      <c r="B19" s="645" t="s">
        <v>308</v>
      </c>
      <c r="C19" s="646"/>
      <c r="D19" s="647"/>
      <c r="E19" s="343"/>
    </row>
    <row r="20" spans="2:5" ht="15.75" customHeight="1">
      <c r="B20" s="340" t="s">
        <v>309</v>
      </c>
      <c r="C20" s="338" t="s">
        <v>290</v>
      </c>
      <c r="D20" s="341" t="s">
        <v>291</v>
      </c>
      <c r="E20" s="343"/>
    </row>
    <row r="21" spans="2:5" ht="28" customHeight="1">
      <c r="B21" s="455" t="s">
        <v>310</v>
      </c>
      <c r="C21" s="365" t="s">
        <v>311</v>
      </c>
      <c r="D21" s="359"/>
      <c r="E21" s="344"/>
    </row>
    <row r="22" spans="2:5" ht="28" customHeight="1">
      <c r="B22" s="455" t="s">
        <v>312</v>
      </c>
      <c r="C22" s="365" t="s">
        <v>313</v>
      </c>
      <c r="D22" s="359"/>
      <c r="E22" s="344"/>
    </row>
    <row r="23" spans="2:5" ht="28" customHeight="1">
      <c r="B23" s="366" t="s">
        <v>314</v>
      </c>
      <c r="C23" s="365" t="s">
        <v>315</v>
      </c>
      <c r="D23" s="359"/>
      <c r="E23" s="344"/>
    </row>
    <row r="24" spans="2:5" ht="28" customHeight="1">
      <c r="B24" s="366" t="s">
        <v>316</v>
      </c>
      <c r="C24" s="365" t="s">
        <v>317</v>
      </c>
      <c r="D24" s="359"/>
      <c r="E24" s="344"/>
    </row>
    <row r="25" spans="2:5" ht="28" customHeight="1">
      <c r="B25" s="366" t="s">
        <v>318</v>
      </c>
      <c r="C25" s="365" t="s">
        <v>319</v>
      </c>
      <c r="D25" s="359"/>
      <c r="E25" s="344"/>
    </row>
    <row r="26" spans="2:5" ht="28" customHeight="1">
      <c r="B26" s="366" t="s">
        <v>320</v>
      </c>
      <c r="C26" s="365" t="s">
        <v>321</v>
      </c>
      <c r="D26" s="359"/>
      <c r="E26" s="344"/>
    </row>
    <row r="27" spans="2:5" ht="28" customHeight="1">
      <c r="B27" s="366" t="s">
        <v>322</v>
      </c>
      <c r="C27" s="365" t="s">
        <v>323</v>
      </c>
      <c r="D27" s="359"/>
      <c r="E27" s="344"/>
    </row>
    <row r="28" spans="2:5" ht="28" customHeight="1">
      <c r="B28" s="366" t="s">
        <v>324</v>
      </c>
      <c r="C28" s="365" t="s">
        <v>325</v>
      </c>
      <c r="D28" s="359"/>
      <c r="E28" s="344"/>
    </row>
    <row r="29" spans="2:5" ht="28" customHeight="1">
      <c r="B29" s="360"/>
      <c r="C29" s="367"/>
      <c r="D29" s="359"/>
      <c r="E29" s="344"/>
    </row>
    <row r="30" spans="2:5" ht="15.75" customHeight="1">
      <c r="B30" s="99"/>
      <c r="C30" s="80"/>
      <c r="D30" s="339">
        <f>SUM(D21:D29)</f>
        <v>0</v>
      </c>
      <c r="E30" s="345"/>
    </row>
    <row r="31" spans="2:5" ht="15.75" customHeight="1" thickBot="1">
      <c r="B31" s="99"/>
      <c r="C31" s="80"/>
      <c r="D31" s="88"/>
    </row>
    <row r="32" spans="2:5" ht="15.75" customHeight="1" thickBot="1">
      <c r="B32" s="99"/>
      <c r="C32" s="378" t="s">
        <v>344</v>
      </c>
      <c r="D32" s="363">
        <f>D30-D17</f>
        <v>0</v>
      </c>
    </row>
    <row r="33" spans="2:4" ht="35.25" customHeight="1">
      <c r="B33" s="640" t="str">
        <f>IF(D32&gt;0,"You are profitable! Proceed with detailed analysis to be sure.",(IF(D32&lt;0,"You are making a loss. Review your values or consider additional income opportunities or means to reduce expenses.","")))</f>
        <v/>
      </c>
      <c r="C33" s="641"/>
      <c r="D33" s="642"/>
    </row>
    <row r="34" spans="2:4" ht="15.75" customHeight="1">
      <c r="B34" s="99"/>
      <c r="C34" s="643"/>
      <c r="D34" s="644"/>
    </row>
    <row r="35" spans="2:4" ht="14.5" thickBot="1">
      <c r="B35" s="207"/>
      <c r="C35" s="208"/>
      <c r="D35" s="247"/>
    </row>
    <row r="36" spans="2:4" ht="14.5" thickTop="1"/>
  </sheetData>
  <sheetProtection algorithmName="SHA-512" hashValue="X1mrufOLyGwiGVSwWFKCsvBZ2ytXTaSqS+AAynuEljfbGEHHdWEnhCcKbN9zVVTnqidB45QWwhUYywE7lYydVQ==" saltValue="Gsv63tXd8yaOivPpnBiNoA==" spinCount="100000" sheet="1" selectLockedCells="1"/>
  <mergeCells count="8">
    <mergeCell ref="A1:D1"/>
    <mergeCell ref="B2:D2"/>
    <mergeCell ref="B33:D33"/>
    <mergeCell ref="F7:I7"/>
    <mergeCell ref="C34:D34"/>
    <mergeCell ref="B5:D5"/>
    <mergeCell ref="B19:D19"/>
    <mergeCell ref="B6:D6"/>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10E81-2BBD-458D-8049-C688641547E6}">
  <sheetPr codeName="Tabelle12">
    <tabColor rgb="FFFFC000"/>
  </sheetPr>
  <dimension ref="A1:E25"/>
  <sheetViews>
    <sheetView workbookViewId="0">
      <selection activeCell="A3" sqref="A3"/>
    </sheetView>
  </sheetViews>
  <sheetFormatPr baseColWidth="10" defaultColWidth="8.7265625" defaultRowHeight="14.5"/>
  <cols>
    <col min="1" max="1" width="46.7265625" style="439" customWidth="1"/>
    <col min="2" max="2" width="35.1796875" style="439" customWidth="1"/>
    <col min="3" max="3" width="37.7265625" style="439" customWidth="1"/>
    <col min="4" max="4" width="7.453125" style="439" customWidth="1"/>
    <col min="5" max="5" width="4.1796875" style="439" customWidth="1"/>
    <col min="6" max="16384" width="8.7265625" style="439"/>
  </cols>
  <sheetData>
    <row r="1" spans="1:5">
      <c r="A1" s="437"/>
      <c r="B1" s="437"/>
      <c r="C1" s="438"/>
      <c r="D1" s="438"/>
      <c r="E1" s="438"/>
    </row>
    <row r="2" spans="1:5" ht="15" customHeight="1">
      <c r="A2" s="648" t="s">
        <v>351</v>
      </c>
      <c r="B2" s="649"/>
      <c r="C2" s="649"/>
      <c r="D2" s="438"/>
      <c r="E2" s="438"/>
    </row>
    <row r="3" spans="1:5">
      <c r="A3" s="437"/>
      <c r="B3" s="437"/>
      <c r="C3" s="437"/>
      <c r="D3" s="437"/>
      <c r="E3" s="437"/>
    </row>
    <row r="4" spans="1:5">
      <c r="A4" s="440" t="s">
        <v>39</v>
      </c>
      <c r="B4" s="440"/>
    </row>
    <row r="5" spans="1:5" ht="54" customHeight="1">
      <c r="A5" s="650" t="s">
        <v>350</v>
      </c>
      <c r="B5" s="650"/>
      <c r="C5" s="650"/>
      <c r="D5" s="650"/>
      <c r="E5" s="650"/>
    </row>
    <row r="6" spans="1:5" ht="29.25" customHeight="1">
      <c r="A6" s="441" t="s">
        <v>346</v>
      </c>
      <c r="B6" s="441" t="s">
        <v>347</v>
      </c>
      <c r="C6" s="441" t="s">
        <v>345</v>
      </c>
    </row>
    <row r="7" spans="1:5">
      <c r="A7" s="439" t="s">
        <v>15</v>
      </c>
      <c r="B7" s="439" t="s">
        <v>348</v>
      </c>
      <c r="C7" s="439" t="s">
        <v>329</v>
      </c>
    </row>
    <row r="8" spans="1:5">
      <c r="A8" s="439" t="s">
        <v>1</v>
      </c>
      <c r="B8" s="439" t="s">
        <v>348</v>
      </c>
      <c r="C8" s="439" t="s">
        <v>1</v>
      </c>
    </row>
    <row r="9" spans="1:5">
      <c r="A9" s="439" t="s">
        <v>4</v>
      </c>
      <c r="B9" s="439" t="s">
        <v>348</v>
      </c>
      <c r="C9" s="439" t="s">
        <v>4</v>
      </c>
    </row>
    <row r="10" spans="1:5">
      <c r="A10" s="439" t="s">
        <v>23</v>
      </c>
      <c r="B10" s="439" t="s">
        <v>348</v>
      </c>
      <c r="C10" s="439" t="s">
        <v>330</v>
      </c>
    </row>
    <row r="11" spans="1:5">
      <c r="A11" s="439" t="s">
        <v>37</v>
      </c>
      <c r="B11" s="439" t="s">
        <v>349</v>
      </c>
      <c r="C11" s="439" t="s">
        <v>331</v>
      </c>
    </row>
    <row r="12" spans="1:5">
      <c r="A12" s="439" t="s">
        <v>25</v>
      </c>
      <c r="B12" s="439" t="s">
        <v>348</v>
      </c>
      <c r="C12" s="439" t="s">
        <v>332</v>
      </c>
    </row>
    <row r="13" spans="1:5">
      <c r="A13" s="439" t="s">
        <v>24</v>
      </c>
      <c r="B13" s="439" t="s">
        <v>348</v>
      </c>
      <c r="C13" s="439" t="s">
        <v>24</v>
      </c>
    </row>
    <row r="14" spans="1:5">
      <c r="A14" s="439" t="s">
        <v>36</v>
      </c>
      <c r="B14" s="439" t="s">
        <v>348</v>
      </c>
      <c r="C14" s="439" t="s">
        <v>333</v>
      </c>
    </row>
    <row r="15" spans="1:5">
      <c r="A15" s="439" t="s">
        <v>18</v>
      </c>
      <c r="B15" s="439" t="s">
        <v>348</v>
      </c>
      <c r="C15" s="439" t="s">
        <v>334</v>
      </c>
    </row>
    <row r="16" spans="1:5">
      <c r="A16" s="439" t="s">
        <v>34</v>
      </c>
      <c r="B16" s="439" t="s">
        <v>348</v>
      </c>
      <c r="C16" s="439" t="s">
        <v>335</v>
      </c>
    </row>
    <row r="17" spans="1:3">
      <c r="A17" s="439" t="s">
        <v>35</v>
      </c>
      <c r="B17" s="439" t="s">
        <v>348</v>
      </c>
      <c r="C17" s="439" t="s">
        <v>336</v>
      </c>
    </row>
    <row r="25" spans="1:3" ht="15" customHeight="1"/>
  </sheetData>
  <sheetProtection algorithmName="SHA-512" hashValue="wqjdTInoqd/EKIKJnwYFeGzSvL5uYBkal5ljUI76t8ny+Ak7Yd2f1OeuhLT2E/XZIYpHv1MtMEx22MIIR2lIWA==" saltValue="CN6LJIMik5QvX2aV6/Vrtg==" spinCount="100000" sheet="1" objects="1" scenarios="1"/>
  <sortState xmlns:xlrd2="http://schemas.microsoft.com/office/spreadsheetml/2017/richdata2" ref="A7:B37">
    <sortCondition ref="A7:A37"/>
  </sortState>
  <mergeCells count="2">
    <mergeCell ref="A2:C2"/>
    <mergeCell ref="A5: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2:B19"/>
  <sheetViews>
    <sheetView workbookViewId="0">
      <selection activeCell="B4" sqref="B4"/>
    </sheetView>
  </sheetViews>
  <sheetFormatPr baseColWidth="10" defaultColWidth="9.1796875" defaultRowHeight="11.5"/>
  <cols>
    <col min="1" max="1" width="18" style="328" customWidth="1"/>
    <col min="2" max="2" width="12.453125" style="328" bestFit="1" customWidth="1"/>
    <col min="3" max="16384" width="9.1796875" style="328"/>
  </cols>
  <sheetData>
    <row r="2" spans="1:2">
      <c r="A2" s="328" t="s">
        <v>3</v>
      </c>
      <c r="B2" s="328" t="s">
        <v>14</v>
      </c>
    </row>
    <row r="3" spans="1:2">
      <c r="A3" s="329" t="s">
        <v>1</v>
      </c>
      <c r="B3" s="332">
        <v>1</v>
      </c>
    </row>
    <row r="4" spans="1:2">
      <c r="A4" s="329" t="s">
        <v>15</v>
      </c>
      <c r="B4" s="332">
        <v>2.47105</v>
      </c>
    </row>
    <row r="5" spans="1:2">
      <c r="A5" s="329" t="s">
        <v>16</v>
      </c>
      <c r="B5" s="332">
        <v>0.01</v>
      </c>
    </row>
    <row r="6" spans="1:2">
      <c r="A6" s="329" t="s">
        <v>17</v>
      </c>
      <c r="B6" s="332">
        <v>10000</v>
      </c>
    </row>
    <row r="7" spans="1:2">
      <c r="A7" s="329" t="s">
        <v>18</v>
      </c>
      <c r="B7" s="332">
        <v>11959.9</v>
      </c>
    </row>
    <row r="8" spans="1:2">
      <c r="A8" s="329" t="s">
        <v>19</v>
      </c>
      <c r="B8" s="332">
        <v>107639</v>
      </c>
    </row>
    <row r="10" spans="1:2">
      <c r="A10" s="330" t="s">
        <v>20</v>
      </c>
      <c r="B10" s="333">
        <f>VLOOKUP('1 Información general'!D14,'List of dropdown'!A3:B8,2,FALSE)</f>
        <v>1</v>
      </c>
    </row>
    <row r="13" spans="1:2">
      <c r="A13" s="328" t="s">
        <v>21</v>
      </c>
      <c r="B13" s="328" t="s">
        <v>22</v>
      </c>
    </row>
    <row r="14" spans="1:2">
      <c r="A14" s="329" t="s">
        <v>4</v>
      </c>
      <c r="B14" s="331">
        <v>1</v>
      </c>
    </row>
    <row r="15" spans="1:2">
      <c r="A15" s="329" t="s">
        <v>23</v>
      </c>
      <c r="B15" s="331">
        <v>1000</v>
      </c>
    </row>
    <row r="16" spans="1:2">
      <c r="A16" s="329" t="s">
        <v>24</v>
      </c>
      <c r="B16" s="331">
        <v>100</v>
      </c>
    </row>
    <row r="17" spans="1:2">
      <c r="A17" s="329" t="s">
        <v>25</v>
      </c>
      <c r="B17" s="331">
        <v>0.4536</v>
      </c>
    </row>
    <row r="18" spans="1:2">
      <c r="B18" s="334"/>
    </row>
    <row r="19" spans="1:2">
      <c r="A19" s="330" t="s">
        <v>20</v>
      </c>
      <c r="B19" s="333">
        <f>VLOOKUP('1 Información general'!D15,'List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rgb="FFC00000"/>
  </sheetPr>
  <dimension ref="A1:J39"/>
  <sheetViews>
    <sheetView view="pageBreakPreview" zoomScale="60" zoomScaleNormal="100" workbookViewId="0">
      <selection activeCell="E32" sqref="E32"/>
    </sheetView>
  </sheetViews>
  <sheetFormatPr baseColWidth="10" defaultColWidth="11.453125" defaultRowHeight="14"/>
  <cols>
    <col min="1" max="1" width="3.7265625" style="7" customWidth="1"/>
    <col min="2" max="2" width="27.7265625" style="7" customWidth="1"/>
    <col min="3" max="3" width="11.36328125" style="7" customWidth="1"/>
    <col min="4" max="4" width="16.08984375" style="7" customWidth="1"/>
    <col min="5" max="5" width="13" style="7" customWidth="1"/>
    <col min="6" max="6" width="13.54296875" style="9" customWidth="1"/>
    <col min="7" max="7" width="9" style="9" customWidth="1"/>
    <col min="8" max="8" width="6.7265625" style="7" customWidth="1"/>
    <col min="9" max="9" width="13.26953125" style="7" customWidth="1"/>
    <col min="10" max="10" width="10.54296875" style="9" customWidth="1"/>
    <col min="11" max="11" width="3.7265625" style="7" customWidth="1"/>
    <col min="12" max="16384" width="11.453125" style="7"/>
  </cols>
  <sheetData>
    <row r="1" spans="1:10" ht="14.5" thickBot="1">
      <c r="A1" s="512" t="s">
        <v>70</v>
      </c>
      <c r="B1" s="512"/>
      <c r="C1" s="512"/>
      <c r="D1" s="512"/>
      <c r="E1" s="512"/>
      <c r="F1" s="512"/>
      <c r="G1" s="512"/>
      <c r="H1" s="512"/>
      <c r="I1" s="512"/>
      <c r="J1" s="512"/>
    </row>
    <row r="2" spans="1:10" ht="12" customHeight="1" thickTop="1">
      <c r="B2" s="523" t="s">
        <v>71</v>
      </c>
      <c r="C2" s="524"/>
      <c r="D2" s="524"/>
      <c r="E2" s="524"/>
      <c r="F2" s="524"/>
      <c r="G2" s="524"/>
      <c r="H2" s="524"/>
      <c r="I2" s="524"/>
      <c r="J2" s="525"/>
    </row>
    <row r="3" spans="1:10" ht="11.25" customHeight="1">
      <c r="B3" s="526"/>
      <c r="C3" s="527"/>
      <c r="D3" s="527"/>
      <c r="E3" s="527"/>
      <c r="F3" s="527"/>
      <c r="G3" s="527"/>
      <c r="H3" s="527"/>
      <c r="I3" s="527"/>
      <c r="J3" s="528"/>
    </row>
    <row r="4" spans="1:10" ht="9.75" customHeight="1">
      <c r="B4" s="11"/>
      <c r="C4" s="12"/>
      <c r="D4" s="12"/>
      <c r="E4" s="12"/>
      <c r="F4" s="12"/>
      <c r="G4" s="12"/>
      <c r="H4" s="13"/>
      <c r="I4" s="13"/>
      <c r="J4" s="14"/>
    </row>
    <row r="5" spans="1:10">
      <c r="B5" s="444" t="s">
        <v>72</v>
      </c>
      <c r="C5" s="531"/>
      <c r="D5" s="532"/>
      <c r="E5" s="533"/>
      <c r="F5" s="16"/>
      <c r="G5" s="17" t="s">
        <v>73</v>
      </c>
      <c r="H5" s="537"/>
      <c r="I5" s="538"/>
      <c r="J5" s="539"/>
    </row>
    <row r="6" spans="1:10">
      <c r="B6" s="444" t="s">
        <v>75</v>
      </c>
      <c r="C6" s="534"/>
      <c r="D6" s="535"/>
      <c r="E6" s="536"/>
      <c r="F6" s="18"/>
      <c r="G6" s="17" t="s">
        <v>74</v>
      </c>
      <c r="H6" s="513"/>
      <c r="I6" s="514"/>
      <c r="J6" s="515"/>
    </row>
    <row r="7" spans="1:10">
      <c r="B7" s="11"/>
      <c r="C7" s="19"/>
      <c r="D7" s="20"/>
      <c r="E7" s="20"/>
      <c r="F7" s="19"/>
      <c r="G7" s="19"/>
      <c r="H7" s="19"/>
      <c r="I7" s="19"/>
      <c r="J7" s="21"/>
    </row>
    <row r="8" spans="1:10">
      <c r="B8" s="15" t="s">
        <v>76</v>
      </c>
      <c r="C8" s="516"/>
      <c r="D8" s="529"/>
      <c r="E8" s="530"/>
      <c r="F8" s="22"/>
      <c r="G8" s="22"/>
      <c r="H8" s="23"/>
      <c r="I8" s="23"/>
      <c r="J8" s="24"/>
    </row>
    <row r="9" spans="1:10">
      <c r="B9" s="15" t="s">
        <v>77</v>
      </c>
      <c r="C9" s="516"/>
      <c r="D9" s="529"/>
      <c r="E9" s="530"/>
      <c r="F9" s="22"/>
      <c r="G9" s="22"/>
      <c r="H9" s="23"/>
      <c r="I9" s="23"/>
      <c r="J9" s="24"/>
    </row>
    <row r="10" spans="1:10">
      <c r="B10" s="25" t="s">
        <v>78</v>
      </c>
      <c r="C10" s="516"/>
      <c r="D10" s="517"/>
      <c r="E10" s="518"/>
      <c r="F10" s="26"/>
      <c r="G10" s="22"/>
      <c r="H10" s="23"/>
      <c r="I10" s="23"/>
      <c r="J10" s="24"/>
    </row>
    <row r="11" spans="1:10">
      <c r="B11" s="15" t="s">
        <v>79</v>
      </c>
      <c r="C11" s="516"/>
      <c r="D11" s="517"/>
      <c r="E11" s="517"/>
      <c r="F11" s="517"/>
      <c r="G11" s="517"/>
      <c r="H11" s="518"/>
      <c r="I11" s="16"/>
      <c r="J11" s="299"/>
    </row>
    <row r="12" spans="1:10" ht="14.5">
      <c r="B12" s="15" t="s">
        <v>80</v>
      </c>
      <c r="C12" s="27"/>
      <c r="D12" s="28">
        <v>2018</v>
      </c>
      <c r="E12" s="29">
        <v>2019</v>
      </c>
      <c r="F12" s="30" t="s">
        <v>338</v>
      </c>
      <c r="G12" s="31"/>
      <c r="H12" s="32"/>
      <c r="I12" s="33"/>
      <c r="J12" s="24"/>
    </row>
    <row r="13" spans="1:10">
      <c r="B13" s="15" t="s">
        <v>81</v>
      </c>
      <c r="C13" s="27"/>
      <c r="D13" s="34" t="s">
        <v>33</v>
      </c>
      <c r="E13" s="32"/>
      <c r="F13" s="31"/>
      <c r="G13" s="31"/>
      <c r="H13" s="32"/>
      <c r="I13" s="33"/>
      <c r="J13" s="24"/>
    </row>
    <row r="14" spans="1:10">
      <c r="B14" s="15" t="s">
        <v>82</v>
      </c>
      <c r="C14" s="27"/>
      <c r="D14" s="436" t="s">
        <v>1</v>
      </c>
      <c r="E14" s="32"/>
      <c r="F14" s="31"/>
      <c r="G14" s="31"/>
      <c r="H14" s="32"/>
      <c r="I14" s="35" t="s">
        <v>84</v>
      </c>
      <c r="J14" s="405">
        <f>'List of dropdown'!B10</f>
        <v>1</v>
      </c>
    </row>
    <row r="15" spans="1:10">
      <c r="B15" s="15" t="s">
        <v>83</v>
      </c>
      <c r="C15" s="27"/>
      <c r="D15" s="436" t="s">
        <v>4</v>
      </c>
      <c r="E15" s="32"/>
      <c r="F15" s="31"/>
      <c r="G15" s="31"/>
      <c r="H15" s="32"/>
      <c r="I15" s="35" t="s">
        <v>85</v>
      </c>
      <c r="J15" s="406">
        <f>'List of dropdown'!B19</f>
        <v>1</v>
      </c>
    </row>
    <row r="16" spans="1:10" ht="9.75" customHeight="1" thickBot="1">
      <c r="B16" s="36"/>
      <c r="C16" s="37"/>
      <c r="D16" s="38"/>
      <c r="E16" s="39"/>
      <c r="F16" s="40"/>
      <c r="G16" s="40"/>
      <c r="H16" s="39"/>
      <c r="I16" s="41"/>
      <c r="J16" s="42"/>
    </row>
    <row r="17" spans="2:10" ht="9.75" customHeight="1" thickTop="1" thickBot="1">
      <c r="B17" s="519"/>
      <c r="C17" s="519"/>
      <c r="D17" s="519"/>
      <c r="E17" s="519"/>
      <c r="F17" s="519"/>
      <c r="G17" s="519"/>
      <c r="H17" s="519"/>
      <c r="I17" s="519"/>
      <c r="J17" s="519"/>
    </row>
    <row r="18" spans="2:10" ht="24" customHeight="1" thickTop="1">
      <c r="B18" s="520" t="s">
        <v>86</v>
      </c>
      <c r="C18" s="521"/>
      <c r="D18" s="521"/>
      <c r="E18" s="521"/>
      <c r="F18" s="521"/>
      <c r="G18" s="521"/>
      <c r="H18" s="521"/>
      <c r="I18" s="521"/>
      <c r="J18" s="522"/>
    </row>
    <row r="19" spans="2:10" ht="9.75" customHeight="1">
      <c r="B19" s="43"/>
      <c r="C19" s="44"/>
      <c r="D19" s="44"/>
      <c r="E19" s="44"/>
      <c r="F19" s="45"/>
      <c r="G19" s="45"/>
      <c r="H19" s="44"/>
      <c r="I19" s="44"/>
      <c r="J19" s="24"/>
    </row>
    <row r="20" spans="2:10">
      <c r="B20" s="3" t="s">
        <v>87</v>
      </c>
      <c r="C20" s="44"/>
      <c r="D20" s="46" t="s">
        <v>95</v>
      </c>
      <c r="E20" s="46"/>
      <c r="F20" s="46"/>
      <c r="G20" s="46"/>
      <c r="H20" s="47"/>
      <c r="I20" s="46"/>
      <c r="J20" s="24"/>
    </row>
    <row r="21" spans="2:10" ht="14.5">
      <c r="B21" s="48" t="s">
        <v>88</v>
      </c>
      <c r="C21" s="49"/>
      <c r="D21" s="49"/>
      <c r="E21" s="429">
        <v>6</v>
      </c>
      <c r="F21" s="50" t="str">
        <f>+$D$14</f>
        <v>ha</v>
      </c>
      <c r="G21" s="45" t="s">
        <v>0</v>
      </c>
      <c r="H21" s="44"/>
      <c r="I21" s="51">
        <f>+E21/$J$14</f>
        <v>6</v>
      </c>
      <c r="J21" s="52" t="s">
        <v>1</v>
      </c>
    </row>
    <row r="22" spans="2:10" ht="14.5">
      <c r="B22" s="48" t="s">
        <v>89</v>
      </c>
      <c r="C22" s="49"/>
      <c r="D22" s="49"/>
      <c r="E22" s="430"/>
      <c r="F22" s="50" t="str">
        <f t="shared" ref="F22:F28" si="0">+$D$14</f>
        <v>ha</v>
      </c>
      <c r="G22" s="45" t="s">
        <v>0</v>
      </c>
      <c r="H22" s="44"/>
      <c r="I22" s="53">
        <f t="shared" ref="I22:I28" si="1">+E22/$J$14</f>
        <v>0</v>
      </c>
      <c r="J22" s="52" t="s">
        <v>1</v>
      </c>
    </row>
    <row r="23" spans="2:10" ht="14.5">
      <c r="B23" s="48" t="s">
        <v>90</v>
      </c>
      <c r="C23" s="49"/>
      <c r="D23" s="49"/>
      <c r="E23" s="430"/>
      <c r="F23" s="50" t="str">
        <f t="shared" si="0"/>
        <v>ha</v>
      </c>
      <c r="G23" s="45" t="s">
        <v>0</v>
      </c>
      <c r="H23" s="44"/>
      <c r="I23" s="53">
        <f t="shared" si="1"/>
        <v>0</v>
      </c>
      <c r="J23" s="52" t="s">
        <v>1</v>
      </c>
    </row>
    <row r="24" spans="2:10" ht="14.5">
      <c r="B24" s="48" t="s">
        <v>91</v>
      </c>
      <c r="C24" s="49"/>
      <c r="D24" s="49"/>
      <c r="E24" s="430"/>
      <c r="F24" s="50" t="str">
        <f t="shared" si="0"/>
        <v>ha</v>
      </c>
      <c r="G24" s="45" t="s">
        <v>0</v>
      </c>
      <c r="H24" s="44"/>
      <c r="I24" s="53">
        <f t="shared" si="1"/>
        <v>0</v>
      </c>
      <c r="J24" s="52" t="s">
        <v>1</v>
      </c>
    </row>
    <row r="25" spans="2:10" ht="14.5">
      <c r="B25" s="48" t="s">
        <v>92</v>
      </c>
      <c r="C25" s="49"/>
      <c r="D25" s="49"/>
      <c r="E25" s="430"/>
      <c r="F25" s="50" t="str">
        <f t="shared" si="0"/>
        <v>ha</v>
      </c>
      <c r="G25" s="45" t="s">
        <v>0</v>
      </c>
      <c r="H25" s="44"/>
      <c r="I25" s="53">
        <f t="shared" si="1"/>
        <v>0</v>
      </c>
      <c r="J25" s="52" t="s">
        <v>1</v>
      </c>
    </row>
    <row r="26" spans="2:10" ht="14.5">
      <c r="B26" s="48" t="s">
        <v>93</v>
      </c>
      <c r="C26" s="49"/>
      <c r="D26" s="49"/>
      <c r="E26" s="431"/>
      <c r="F26" s="50" t="str">
        <f t="shared" si="0"/>
        <v>ha</v>
      </c>
      <c r="G26" s="45" t="s">
        <v>0</v>
      </c>
      <c r="H26" s="44"/>
      <c r="I26" s="73">
        <f t="shared" si="1"/>
        <v>0</v>
      </c>
      <c r="J26" s="52" t="s">
        <v>1</v>
      </c>
    </row>
    <row r="27" spans="2:10" ht="14.5">
      <c r="B27" s="48" t="s">
        <v>94</v>
      </c>
      <c r="C27" s="313"/>
      <c r="D27" s="314"/>
      <c r="E27" s="432"/>
      <c r="F27" s="50" t="str">
        <f t="shared" si="0"/>
        <v>ha</v>
      </c>
      <c r="G27" s="45" t="s">
        <v>0</v>
      </c>
      <c r="H27" s="44"/>
      <c r="I27" s="73">
        <f t="shared" si="1"/>
        <v>0</v>
      </c>
      <c r="J27" s="52"/>
    </row>
    <row r="28" spans="2:10" ht="14.5">
      <c r="B28" s="43"/>
      <c r="C28" s="44"/>
      <c r="D28" s="46" t="s">
        <v>2</v>
      </c>
      <c r="E28" s="54">
        <f>+SUM(E21:E24)-E25+E26-E27</f>
        <v>6</v>
      </c>
      <c r="F28" s="50" t="str">
        <f t="shared" si="0"/>
        <v>ha</v>
      </c>
      <c r="G28" s="45" t="s">
        <v>0</v>
      </c>
      <c r="H28" s="44"/>
      <c r="I28" s="54">
        <f t="shared" si="1"/>
        <v>6</v>
      </c>
      <c r="J28" s="52" t="s">
        <v>1</v>
      </c>
    </row>
    <row r="29" spans="2:10">
      <c r="B29" s="43"/>
      <c r="C29" s="44"/>
      <c r="D29" s="44"/>
      <c r="E29" s="44"/>
      <c r="F29" s="45"/>
      <c r="G29" s="45"/>
      <c r="H29" s="44"/>
      <c r="I29" s="44"/>
      <c r="J29" s="24"/>
    </row>
    <row r="30" spans="2:10">
      <c r="B30" s="43"/>
      <c r="C30" s="44"/>
      <c r="D30" s="55"/>
      <c r="E30" s="56"/>
      <c r="F30" s="45"/>
      <c r="G30" s="45"/>
      <c r="H30" s="44"/>
      <c r="I30" s="57"/>
      <c r="J30" s="24"/>
    </row>
    <row r="31" spans="2:10">
      <c r="B31" s="445" t="s">
        <v>96</v>
      </c>
      <c r="C31" s="58"/>
      <c r="D31" s="59" t="s">
        <v>95</v>
      </c>
      <c r="E31" s="60" t="s">
        <v>97</v>
      </c>
      <c r="F31" s="61" t="s">
        <v>98</v>
      </c>
      <c r="G31" s="62"/>
      <c r="H31" s="58"/>
      <c r="I31" s="46" t="s">
        <v>105</v>
      </c>
      <c r="J31" s="63"/>
    </row>
    <row r="32" spans="2:10" ht="14.5">
      <c r="B32" s="446" t="s">
        <v>99</v>
      </c>
      <c r="C32" s="49"/>
      <c r="D32" s="65"/>
      <c r="E32" s="66">
        <v>2</v>
      </c>
      <c r="F32" s="67"/>
      <c r="G32" s="50" t="str">
        <f t="shared" ref="G32:G37" si="2">+$D$14</f>
        <v>ha</v>
      </c>
      <c r="H32" s="45" t="s">
        <v>0</v>
      </c>
      <c r="I32" s="51">
        <f>(+E32+F32)/$J$14</f>
        <v>2</v>
      </c>
      <c r="J32" s="52" t="s">
        <v>1</v>
      </c>
    </row>
    <row r="33" spans="2:10" ht="14.5">
      <c r="B33" s="446" t="s">
        <v>100</v>
      </c>
      <c r="C33" s="49"/>
      <c r="D33" s="64"/>
      <c r="E33" s="68"/>
      <c r="F33" s="69">
        <v>2</v>
      </c>
      <c r="G33" s="50" t="str">
        <f t="shared" si="2"/>
        <v>ha</v>
      </c>
      <c r="H33" s="45" t="s">
        <v>0</v>
      </c>
      <c r="I33" s="53">
        <f>(+E33+F33)/$J$14</f>
        <v>2</v>
      </c>
      <c r="J33" s="52" t="s">
        <v>1</v>
      </c>
    </row>
    <row r="34" spans="2:10" ht="14.5">
      <c r="B34" s="446" t="s">
        <v>101</v>
      </c>
      <c r="C34" s="49"/>
      <c r="D34" s="70"/>
      <c r="E34" s="68"/>
      <c r="F34" s="69"/>
      <c r="G34" s="50" t="str">
        <f t="shared" si="2"/>
        <v>ha</v>
      </c>
      <c r="H34" s="45" t="s">
        <v>0</v>
      </c>
      <c r="I34" s="53">
        <f>(+E34+F34)/$J$14</f>
        <v>0</v>
      </c>
      <c r="J34" s="52" t="s">
        <v>1</v>
      </c>
    </row>
    <row r="35" spans="2:10" ht="14.5">
      <c r="B35" s="446" t="s">
        <v>102</v>
      </c>
      <c r="C35" s="49"/>
      <c r="D35" s="70"/>
      <c r="E35" s="68"/>
      <c r="F35" s="69"/>
      <c r="G35" s="50" t="str">
        <f t="shared" si="2"/>
        <v>ha</v>
      </c>
      <c r="H35" s="45" t="s">
        <v>0</v>
      </c>
      <c r="I35" s="53">
        <f>(+E35+F35)/$J$14</f>
        <v>0</v>
      </c>
      <c r="J35" s="52" t="s">
        <v>1</v>
      </c>
    </row>
    <row r="36" spans="2:10" ht="14.5">
      <c r="B36" s="446" t="s">
        <v>103</v>
      </c>
      <c r="C36" s="49"/>
      <c r="D36" s="49"/>
      <c r="E36" s="71"/>
      <c r="F36" s="72">
        <v>2</v>
      </c>
      <c r="G36" s="50" t="str">
        <f t="shared" si="2"/>
        <v>ha</v>
      </c>
      <c r="H36" s="45" t="s">
        <v>0</v>
      </c>
      <c r="I36" s="73">
        <f>(+E36+F36)/$J$14</f>
        <v>2</v>
      </c>
      <c r="J36" s="52" t="s">
        <v>1</v>
      </c>
    </row>
    <row r="37" spans="2:10" ht="50.25" customHeight="1">
      <c r="B37" s="74"/>
      <c r="C37" s="75"/>
      <c r="D37" s="76" t="s">
        <v>104</v>
      </c>
      <c r="E37" s="77">
        <f>+SUM(E32:E36)</f>
        <v>2</v>
      </c>
      <c r="F37" s="54">
        <f>+SUM(F32:F36)</f>
        <v>4</v>
      </c>
      <c r="G37" s="50" t="str">
        <f t="shared" si="2"/>
        <v>ha</v>
      </c>
      <c r="H37" s="45" t="s">
        <v>0</v>
      </c>
      <c r="I37" s="377">
        <f>IF((+$I$32+$I$33+$I$34+$I$35+$I$36)=I28,+$I$32+$I$33+$I$34+$I$35+$I$36,"CHECK Property rights")</f>
        <v>6</v>
      </c>
      <c r="J37" s="52" t="s">
        <v>1</v>
      </c>
    </row>
    <row r="38" spans="2:10" ht="14.5" thickBot="1">
      <c r="B38" s="396"/>
      <c r="C38" s="397"/>
      <c r="D38" s="398"/>
      <c r="E38" s="399"/>
      <c r="F38" s="400"/>
      <c r="G38" s="400"/>
      <c r="H38" s="397"/>
      <c r="I38" s="401"/>
      <c r="J38" s="402"/>
    </row>
    <row r="39" spans="2:10" ht="14.5" thickTop="1"/>
  </sheetData>
  <sheetProtection algorithmName="SHA-512" hashValue="FoEhlzp6BL5hte6sGxZlxiwWAxPH64C+mujfvfnanbCInWl184RCF2hmv1+Z1/A25WeC/NURw5ViGfUPFB0qUg==" saltValue="K8hOpgJkmdbi/3CokbsdPw=="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xr:uid="{00000000-0002-0000-0200-000000000000}">
      <formula1>0</formula1>
    </dataValidation>
    <dataValidation type="whole" allowBlank="1" showInputMessage="1" showErrorMessage="1" error="You need to enter the year with four digits !" sqref="D12:E12" xr:uid="{00000000-0002-0000-0200-000001000000}">
      <formula1>1990</formula1>
      <formula2>2030</formula2>
    </dataValidation>
    <dataValidation allowBlank="1" showInputMessage="1" showErrorMessage="1" prompt="Please use the farm code as the unique file name." sqref="C6" xr:uid="{00000000-0002-0000-0200-000002000000}"/>
    <dataValidation allowBlank="1" showInputMessage="1" showErrorMessage="1" prompt="If CHECK! then compare area in Land classification to area in Property status. Areas do not match! " sqref="I37" xr:uid="{00000000-0002-0000-0200-000003000000}"/>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r:uid="{00000000-0002-0000-0200-000004000000}">
          <x14:formula1>
            <xm:f>'List of dropdown'!$A$3:$A$8</xm:f>
          </x14:formula1>
          <xm:sqref>D14</xm:sqref>
        </x14:dataValidation>
        <x14:dataValidation type="list" allowBlank="1" showInputMessage="1" showErrorMessage="1" xr:uid="{00000000-0002-0000-0200-000005000000}">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C00000"/>
  </sheetPr>
  <dimension ref="A1:I45"/>
  <sheetViews>
    <sheetView view="pageBreakPreview" zoomScale="70" zoomScaleNormal="100" zoomScaleSheetLayoutView="70" workbookViewId="0">
      <selection activeCell="B11" sqref="B11"/>
    </sheetView>
  </sheetViews>
  <sheetFormatPr baseColWidth="10" defaultColWidth="9.1796875" defaultRowHeight="14"/>
  <cols>
    <col min="1" max="1" width="3.7265625" style="78" customWidth="1"/>
    <col min="2" max="2" width="35" style="78" customWidth="1"/>
    <col min="3" max="3" width="16.7265625" style="78" customWidth="1"/>
    <col min="4" max="4" width="16.26953125" style="78" customWidth="1"/>
    <col min="5" max="5" width="9.7265625" style="78" customWidth="1"/>
    <col min="6" max="6" width="9" style="78" customWidth="1"/>
    <col min="7" max="7" width="13.7265625" style="78" customWidth="1"/>
    <col min="8" max="8" width="29.453125" style="78" customWidth="1"/>
    <col min="9" max="9" width="11.6328125" style="78" hidden="1" customWidth="1"/>
    <col min="10" max="10" width="10.26953125" style="78" customWidth="1"/>
    <col min="11" max="11" width="9.1796875" style="78" customWidth="1"/>
    <col min="12" max="16384" width="9.1796875" style="78"/>
  </cols>
  <sheetData>
    <row r="1" spans="1:9" ht="14.5" thickBot="1">
      <c r="A1" s="512" t="s">
        <v>70</v>
      </c>
      <c r="B1" s="512"/>
      <c r="C1" s="512"/>
      <c r="D1" s="512"/>
      <c r="E1" s="512"/>
      <c r="F1" s="512"/>
      <c r="G1" s="512"/>
      <c r="H1" s="512"/>
    </row>
    <row r="2" spans="1:9" ht="14.5" thickTop="1">
      <c r="B2" s="546" t="s">
        <v>339</v>
      </c>
      <c r="C2" s="547"/>
      <c r="D2" s="547"/>
      <c r="E2" s="547"/>
      <c r="F2" s="547"/>
      <c r="G2" s="548"/>
    </row>
    <row r="3" spans="1:9">
      <c r="B3" s="79"/>
      <c r="C3" s="80"/>
      <c r="D3" s="80"/>
      <c r="E3" s="80"/>
      <c r="F3" s="81"/>
      <c r="G3" s="82"/>
    </row>
    <row r="4" spans="1:9">
      <c r="B4" s="83"/>
      <c r="C4" s="80"/>
      <c r="D4" s="80"/>
      <c r="E4" s="84" t="s">
        <v>161</v>
      </c>
      <c r="F4" s="549">
        <f>'1 Información general'!C6</f>
        <v>0</v>
      </c>
      <c r="G4" s="550"/>
      <c r="I4" s="85"/>
    </row>
    <row r="5" spans="1:9">
      <c r="B5" s="86"/>
      <c r="C5" s="80"/>
      <c r="D5" s="80"/>
      <c r="E5" s="87"/>
      <c r="F5" s="80"/>
      <c r="G5" s="88"/>
    </row>
    <row r="6" spans="1:9" ht="15.75" customHeight="1">
      <c r="B6" s="551" t="s">
        <v>106</v>
      </c>
      <c r="C6" s="543" t="s">
        <v>107</v>
      </c>
      <c r="D6" s="543" t="s">
        <v>108</v>
      </c>
      <c r="E6" s="554" t="s">
        <v>109</v>
      </c>
      <c r="F6" s="556" t="s">
        <v>110</v>
      </c>
      <c r="G6" s="541" t="s">
        <v>111</v>
      </c>
    </row>
    <row r="7" spans="1:9" ht="15.75" customHeight="1">
      <c r="B7" s="552"/>
      <c r="C7" s="545"/>
      <c r="D7" s="544"/>
      <c r="E7" s="555"/>
      <c r="F7" s="544"/>
      <c r="G7" s="542"/>
    </row>
    <row r="8" spans="1:9" ht="15.75" customHeight="1">
      <c r="B8" s="552"/>
      <c r="C8" s="545"/>
      <c r="D8" s="544"/>
      <c r="E8" s="555"/>
      <c r="F8" s="544"/>
      <c r="G8" s="542"/>
    </row>
    <row r="9" spans="1:9" ht="36" customHeight="1">
      <c r="B9" s="552"/>
      <c r="C9" s="545"/>
      <c r="D9" s="544"/>
      <c r="E9" s="555"/>
      <c r="F9" s="544"/>
      <c r="G9" s="542"/>
    </row>
    <row r="10" spans="1:9" ht="16.5" customHeight="1">
      <c r="B10" s="553"/>
      <c r="C10" s="371" t="str">
        <f>'1 Información general'!D13</f>
        <v>€</v>
      </c>
      <c r="D10" s="372" t="str">
        <f>'1 Información general'!D13</f>
        <v>€</v>
      </c>
      <c r="E10" s="373" t="s">
        <v>340</v>
      </c>
      <c r="F10" s="373" t="s">
        <v>340</v>
      </c>
      <c r="G10" s="89" t="str">
        <f>'1 Información general'!D13</f>
        <v>€</v>
      </c>
    </row>
    <row r="11" spans="1:9" ht="15.75" customHeight="1">
      <c r="B11" s="327" t="s">
        <v>132</v>
      </c>
      <c r="C11" s="90">
        <v>60000</v>
      </c>
      <c r="D11" s="374">
        <v>10000</v>
      </c>
      <c r="E11" s="374">
        <v>2</v>
      </c>
      <c r="F11" s="90">
        <v>20</v>
      </c>
      <c r="G11" s="370">
        <f>IFERROR(SLN(C11,D11,(F11-E11)),"")</f>
        <v>2777.7777777777778</v>
      </c>
      <c r="H11" s="92" t="s">
        <v>152</v>
      </c>
      <c r="I11" s="85" t="s">
        <v>132</v>
      </c>
    </row>
    <row r="12" spans="1:9" ht="15.75" customHeight="1">
      <c r="B12" s="327" t="s">
        <v>132</v>
      </c>
      <c r="C12" s="93"/>
      <c r="D12" s="91"/>
      <c r="E12" s="91"/>
      <c r="F12" s="93"/>
      <c r="G12" s="370" t="str">
        <f t="shared" ref="G12:G36" si="0">IFERROR(SLN(C12,D12,(F12-E12)),"")</f>
        <v/>
      </c>
      <c r="H12" s="433" t="s">
        <v>154</v>
      </c>
    </row>
    <row r="13" spans="1:9" ht="15.75" customHeight="1">
      <c r="B13" s="327" t="s">
        <v>132</v>
      </c>
      <c r="C13" s="93"/>
      <c r="D13" s="91"/>
      <c r="E13" s="91"/>
      <c r="F13" s="93"/>
      <c r="G13" s="370" t="str">
        <f t="shared" si="0"/>
        <v/>
      </c>
      <c r="H13" s="94" t="s">
        <v>112</v>
      </c>
      <c r="I13" s="94" t="s">
        <v>133</v>
      </c>
    </row>
    <row r="14" spans="1:9" ht="15.75" customHeight="1">
      <c r="B14" s="327" t="s">
        <v>132</v>
      </c>
      <c r="C14" s="93"/>
      <c r="D14" s="91"/>
      <c r="E14" s="91"/>
      <c r="F14" s="93"/>
      <c r="G14" s="370" t="str">
        <f t="shared" si="0"/>
        <v/>
      </c>
      <c r="H14" s="94" t="s">
        <v>113</v>
      </c>
      <c r="I14" s="94" t="s">
        <v>134</v>
      </c>
    </row>
    <row r="15" spans="1:9" ht="15.75" customHeight="1">
      <c r="B15" s="327" t="s">
        <v>132</v>
      </c>
      <c r="C15" s="93"/>
      <c r="D15" s="91"/>
      <c r="E15" s="91"/>
      <c r="F15" s="93"/>
      <c r="G15" s="370" t="str">
        <f t="shared" si="0"/>
        <v/>
      </c>
      <c r="H15" s="94" t="s">
        <v>114</v>
      </c>
      <c r="I15" s="94" t="s">
        <v>135</v>
      </c>
    </row>
    <row r="16" spans="1:9" ht="15.75" customHeight="1">
      <c r="B16" s="327" t="s">
        <v>132</v>
      </c>
      <c r="C16" s="93"/>
      <c r="D16" s="91"/>
      <c r="E16" s="91"/>
      <c r="F16" s="93"/>
      <c r="G16" s="370" t="str">
        <f t="shared" si="0"/>
        <v/>
      </c>
      <c r="H16" s="94" t="s">
        <v>115</v>
      </c>
      <c r="I16" s="94" t="s">
        <v>136</v>
      </c>
    </row>
    <row r="17" spans="2:9" ht="15.75" customHeight="1">
      <c r="B17" s="327" t="s">
        <v>132</v>
      </c>
      <c r="C17" s="93"/>
      <c r="D17" s="91"/>
      <c r="E17" s="91"/>
      <c r="F17" s="93"/>
      <c r="G17" s="370" t="str">
        <f>IFERROR(SLN(C17,D17,(F17-E17)),"")</f>
        <v/>
      </c>
      <c r="H17" s="94" t="s">
        <v>116</v>
      </c>
      <c r="I17" s="94" t="s">
        <v>137</v>
      </c>
    </row>
    <row r="18" spans="2:9" ht="15.75" customHeight="1">
      <c r="B18" s="327" t="s">
        <v>132</v>
      </c>
      <c r="C18" s="93"/>
      <c r="D18" s="91"/>
      <c r="E18" s="91"/>
      <c r="F18" s="93"/>
      <c r="G18" s="370" t="str">
        <f t="shared" si="0"/>
        <v/>
      </c>
      <c r="H18" s="94" t="s">
        <v>117</v>
      </c>
      <c r="I18" s="94" t="s">
        <v>138</v>
      </c>
    </row>
    <row r="19" spans="2:9" ht="15.75" customHeight="1">
      <c r="B19" s="327" t="s">
        <v>132</v>
      </c>
      <c r="C19" s="93"/>
      <c r="D19" s="91"/>
      <c r="E19" s="91"/>
      <c r="F19" s="93"/>
      <c r="G19" s="370" t="str">
        <f t="shared" si="0"/>
        <v/>
      </c>
      <c r="H19" s="94" t="s">
        <v>118</v>
      </c>
      <c r="I19" s="94" t="s">
        <v>139</v>
      </c>
    </row>
    <row r="20" spans="2:9" ht="15.75" customHeight="1">
      <c r="B20" s="327" t="s">
        <v>132</v>
      </c>
      <c r="C20" s="93"/>
      <c r="D20" s="91"/>
      <c r="E20" s="91"/>
      <c r="F20" s="93"/>
      <c r="G20" s="370" t="str">
        <f t="shared" si="0"/>
        <v/>
      </c>
      <c r="H20" s="94" t="s">
        <v>119</v>
      </c>
      <c r="I20" s="94" t="s">
        <v>26</v>
      </c>
    </row>
    <row r="21" spans="2:9" ht="15.75" customHeight="1">
      <c r="B21" s="327" t="s">
        <v>132</v>
      </c>
      <c r="C21" s="93"/>
      <c r="D21" s="91"/>
      <c r="E21" s="91"/>
      <c r="F21" s="93"/>
      <c r="G21" s="370" t="str">
        <f t="shared" si="0"/>
        <v/>
      </c>
      <c r="H21" s="94" t="s">
        <v>120</v>
      </c>
      <c r="I21" s="94" t="s">
        <v>140</v>
      </c>
    </row>
    <row r="22" spans="2:9" ht="15.75" customHeight="1">
      <c r="B22" s="327" t="s">
        <v>132</v>
      </c>
      <c r="C22" s="93"/>
      <c r="D22" s="91"/>
      <c r="E22" s="91"/>
      <c r="F22" s="93"/>
      <c r="G22" s="370" t="str">
        <f t="shared" si="0"/>
        <v/>
      </c>
      <c r="H22" s="94" t="s">
        <v>121</v>
      </c>
      <c r="I22" s="94" t="s">
        <v>141</v>
      </c>
    </row>
    <row r="23" spans="2:9" ht="15.75" customHeight="1">
      <c r="B23" s="327" t="s">
        <v>132</v>
      </c>
      <c r="C23" s="93"/>
      <c r="D23" s="91"/>
      <c r="E23" s="91"/>
      <c r="F23" s="93"/>
      <c r="G23" s="370" t="str">
        <f t="shared" si="0"/>
        <v/>
      </c>
      <c r="H23" s="94" t="s">
        <v>122</v>
      </c>
      <c r="I23" s="94" t="s">
        <v>142</v>
      </c>
    </row>
    <row r="24" spans="2:9" ht="15.75" customHeight="1">
      <c r="B24" s="327" t="s">
        <v>132</v>
      </c>
      <c r="C24" s="93"/>
      <c r="D24" s="91"/>
      <c r="E24" s="91"/>
      <c r="F24" s="93"/>
      <c r="G24" s="370" t="str">
        <f t="shared" si="0"/>
        <v/>
      </c>
      <c r="H24" s="94" t="s">
        <v>123</v>
      </c>
      <c r="I24" s="94" t="s">
        <v>143</v>
      </c>
    </row>
    <row r="25" spans="2:9" ht="15.75" customHeight="1">
      <c r="B25" s="327" t="s">
        <v>132</v>
      </c>
      <c r="C25" s="93"/>
      <c r="D25" s="91"/>
      <c r="E25" s="91"/>
      <c r="F25" s="93"/>
      <c r="G25" s="370" t="str">
        <f t="shared" si="0"/>
        <v/>
      </c>
      <c r="H25" s="94" t="s">
        <v>124</v>
      </c>
      <c r="I25" s="94" t="s">
        <v>144</v>
      </c>
    </row>
    <row r="26" spans="2:9" ht="15.75" customHeight="1">
      <c r="B26" s="327" t="s">
        <v>132</v>
      </c>
      <c r="C26" s="93"/>
      <c r="D26" s="91"/>
      <c r="E26" s="91"/>
      <c r="F26" s="93"/>
      <c r="G26" s="370" t="str">
        <f t="shared" si="0"/>
        <v/>
      </c>
      <c r="H26" s="94" t="s">
        <v>125</v>
      </c>
      <c r="I26" s="94" t="s">
        <v>145</v>
      </c>
    </row>
    <row r="27" spans="2:9" ht="15.75" customHeight="1">
      <c r="B27" s="327" t="s">
        <v>132</v>
      </c>
      <c r="C27" s="93"/>
      <c r="D27" s="91"/>
      <c r="E27" s="91"/>
      <c r="F27" s="93"/>
      <c r="G27" s="370" t="str">
        <f t="shared" si="0"/>
        <v/>
      </c>
      <c r="H27" s="94" t="s">
        <v>126</v>
      </c>
      <c r="I27" s="94" t="s">
        <v>146</v>
      </c>
    </row>
    <row r="28" spans="2:9" ht="15.75" customHeight="1">
      <c r="B28" s="327" t="s">
        <v>132</v>
      </c>
      <c r="C28" s="93"/>
      <c r="D28" s="91"/>
      <c r="E28" s="91"/>
      <c r="F28" s="93"/>
      <c r="G28" s="370" t="str">
        <f t="shared" si="0"/>
        <v/>
      </c>
      <c r="H28" s="94" t="s">
        <v>127</v>
      </c>
      <c r="I28" s="94" t="s">
        <v>147</v>
      </c>
    </row>
    <row r="29" spans="2:9" ht="15.75" customHeight="1">
      <c r="B29" s="327"/>
      <c r="C29" s="93"/>
      <c r="D29" s="91"/>
      <c r="E29" s="91"/>
      <c r="F29" s="93"/>
      <c r="G29" s="370" t="str">
        <f t="shared" si="0"/>
        <v/>
      </c>
      <c r="H29" s="94" t="s">
        <v>128</v>
      </c>
      <c r="I29" s="94" t="s">
        <v>148</v>
      </c>
    </row>
    <row r="30" spans="2:9" ht="15.75" customHeight="1">
      <c r="B30" s="327"/>
      <c r="C30" s="93"/>
      <c r="D30" s="91"/>
      <c r="E30" s="91"/>
      <c r="F30" s="93"/>
      <c r="G30" s="370" t="str">
        <f t="shared" si="0"/>
        <v/>
      </c>
      <c r="H30" s="94" t="s">
        <v>129</v>
      </c>
      <c r="I30" s="94" t="s">
        <v>149</v>
      </c>
    </row>
    <row r="31" spans="2:9" ht="15.75" customHeight="1">
      <c r="B31" s="327"/>
      <c r="C31" s="93"/>
      <c r="D31" s="91"/>
      <c r="E31" s="91"/>
      <c r="F31" s="93"/>
      <c r="G31" s="370" t="str">
        <f t="shared" si="0"/>
        <v/>
      </c>
      <c r="H31" s="94" t="s">
        <v>130</v>
      </c>
      <c r="I31" s="94" t="s">
        <v>150</v>
      </c>
    </row>
    <row r="32" spans="2:9" ht="15.75" customHeight="1">
      <c r="B32" s="327"/>
      <c r="C32" s="93"/>
      <c r="D32" s="91"/>
      <c r="E32" s="91"/>
      <c r="F32" s="93"/>
      <c r="G32" s="370" t="str">
        <f t="shared" si="0"/>
        <v/>
      </c>
      <c r="H32" s="94" t="s">
        <v>131</v>
      </c>
      <c r="I32" s="94" t="s">
        <v>151</v>
      </c>
    </row>
    <row r="33" spans="2:7" ht="15.75" customHeight="1">
      <c r="B33" s="327"/>
      <c r="C33" s="93"/>
      <c r="D33" s="91"/>
      <c r="E33" s="91"/>
      <c r="F33" s="93"/>
      <c r="G33" s="370" t="str">
        <f t="shared" si="0"/>
        <v/>
      </c>
    </row>
    <row r="34" spans="2:7" ht="15.75" customHeight="1">
      <c r="B34" s="327"/>
      <c r="C34" s="93"/>
      <c r="D34" s="91"/>
      <c r="E34" s="91"/>
      <c r="F34" s="93"/>
      <c r="G34" s="370" t="str">
        <f t="shared" si="0"/>
        <v/>
      </c>
    </row>
    <row r="35" spans="2:7" ht="15.75" customHeight="1">
      <c r="B35" s="327"/>
      <c r="C35" s="93"/>
      <c r="D35" s="91"/>
      <c r="E35" s="91"/>
      <c r="F35" s="93"/>
      <c r="G35" s="370" t="str">
        <f t="shared" si="0"/>
        <v/>
      </c>
    </row>
    <row r="36" spans="2:7" ht="15.75" customHeight="1">
      <c r="B36" s="95"/>
      <c r="C36" s="96"/>
      <c r="D36" s="375"/>
      <c r="E36" s="375"/>
      <c r="F36" s="96"/>
      <c r="G36" s="370" t="str">
        <f t="shared" si="0"/>
        <v/>
      </c>
    </row>
    <row r="37" spans="2:7" ht="18" customHeight="1">
      <c r="B37" s="86"/>
      <c r="C37" s="97"/>
      <c r="D37" s="97"/>
      <c r="E37" s="97"/>
      <c r="F37" s="97"/>
      <c r="G37" s="98"/>
    </row>
    <row r="38" spans="2:7" ht="15.75" customHeight="1">
      <c r="B38" s="99"/>
      <c r="C38" s="540" t="s">
        <v>153</v>
      </c>
      <c r="D38" s="540"/>
      <c r="E38" s="540"/>
      <c r="F38" s="100" t="str">
        <f>'1 Información general'!D13</f>
        <v>€</v>
      </c>
      <c r="G38" s="101">
        <f>+SUM(G11:G36)</f>
        <v>2777.7777777777778</v>
      </c>
    </row>
    <row r="39" spans="2:7" ht="15.75" customHeight="1" thickBot="1">
      <c r="B39" s="102"/>
      <c r="C39" s="103"/>
      <c r="D39" s="103"/>
      <c r="E39" s="103"/>
      <c r="F39" s="103"/>
      <c r="G39" s="104"/>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DXi82eLeMH172tG/WMwVAQpgIupf0QC5R07XIkJ167k8WMcOIWGk9EmlCNEULteaO94f7GarQnJjfp/dQQpfgg==" saltValue="M62K37+lx5zGvaW/hhnIgg==" spinCount="100000" sheet="1" selectLockedCells="1"/>
  <sortState xmlns:xlrd2="http://schemas.microsoft.com/office/spreadsheetml/2017/richdata2"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28" xr:uid="{02E57F40-AC6C-4282-B825-274F95692CDE}">
      <formula1>$I$13:$I$32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0">
    <tabColor rgb="FFC00000"/>
  </sheetPr>
  <dimension ref="A1:Q64"/>
  <sheetViews>
    <sheetView view="pageBreakPreview" zoomScale="90" zoomScaleNormal="110" zoomScaleSheetLayoutView="90" workbookViewId="0">
      <selection activeCell="E47" sqref="E47"/>
    </sheetView>
  </sheetViews>
  <sheetFormatPr baseColWidth="10" defaultColWidth="9.1796875" defaultRowHeight="14"/>
  <cols>
    <col min="1" max="1" width="3.7265625" style="171" customWidth="1"/>
    <col min="2" max="2" width="25.81640625" style="171" customWidth="1"/>
    <col min="3" max="3" width="13" style="171" customWidth="1"/>
    <col min="4" max="4" width="10.54296875" style="171" customWidth="1"/>
    <col min="5" max="5" width="11.453125" style="213" customWidth="1"/>
    <col min="6" max="6" width="10.453125" style="213" customWidth="1"/>
    <col min="7" max="7" width="16.7265625" style="187" customWidth="1"/>
    <col min="8" max="8" width="0.81640625" style="171" customWidth="1"/>
    <col min="9" max="9" width="26.7265625" style="171" hidden="1" customWidth="1"/>
    <col min="10" max="10" width="16.7265625" style="171" hidden="1" customWidth="1"/>
    <col min="11" max="12" width="9.1796875" style="171"/>
    <col min="13" max="13" width="7.7265625" style="171" customWidth="1"/>
    <col min="14" max="14" width="9.453125" style="171" customWidth="1"/>
    <col min="15" max="15" width="10" style="171" customWidth="1"/>
    <col min="16" max="16384" width="9.1796875" style="171"/>
  </cols>
  <sheetData>
    <row r="1" spans="1:7" ht="14.5" thickBot="1">
      <c r="A1" s="512" t="s">
        <v>70</v>
      </c>
      <c r="B1" s="512"/>
      <c r="C1" s="512"/>
      <c r="D1" s="512"/>
      <c r="E1" s="512"/>
      <c r="F1" s="512"/>
      <c r="G1" s="512"/>
    </row>
    <row r="2" spans="1:7" ht="14.5" thickTop="1">
      <c r="A2" s="412"/>
      <c r="B2" s="562" t="s">
        <v>156</v>
      </c>
      <c r="C2" s="563"/>
      <c r="D2" s="563"/>
      <c r="E2" s="563"/>
      <c r="F2" s="563"/>
      <c r="G2" s="564"/>
    </row>
    <row r="3" spans="1:7">
      <c r="A3" s="412"/>
      <c r="B3" s="172"/>
      <c r="C3" s="173"/>
      <c r="D3" s="173"/>
      <c r="E3" s="174"/>
      <c r="F3" s="117"/>
      <c r="G3" s="109"/>
    </row>
    <row r="4" spans="1:7">
      <c r="A4" s="412"/>
      <c r="B4" s="111"/>
      <c r="C4" s="175"/>
      <c r="D4" s="169"/>
      <c r="E4" s="448" t="s">
        <v>161</v>
      </c>
      <c r="F4" s="571">
        <f>'1 Información general'!C6</f>
        <v>0</v>
      </c>
      <c r="G4" s="572"/>
    </row>
    <row r="5" spans="1:7">
      <c r="A5" s="412"/>
      <c r="B5" s="176"/>
      <c r="C5" s="113"/>
      <c r="D5" s="113"/>
      <c r="E5" s="117"/>
      <c r="F5" s="117"/>
      <c r="G5" s="109"/>
    </row>
    <row r="6" spans="1:7" ht="14.5">
      <c r="A6" s="412"/>
      <c r="B6" s="177" t="s">
        <v>167</v>
      </c>
      <c r="C6" s="178">
        <f>SUM(C10:C14)</f>
        <v>0</v>
      </c>
      <c r="D6" s="442" t="str">
        <f>'1 Información general'!D14</f>
        <v>ha</v>
      </c>
      <c r="E6" s="179"/>
      <c r="F6" s="179"/>
      <c r="G6" s="180"/>
    </row>
    <row r="7" spans="1:7" ht="35" thickBot="1">
      <c r="A7" s="412"/>
      <c r="B7" s="182"/>
      <c r="C7" s="183"/>
      <c r="D7" s="184" t="s">
        <v>157</v>
      </c>
      <c r="E7" s="447" t="s">
        <v>158</v>
      </c>
      <c r="F7" s="185" t="s">
        <v>159</v>
      </c>
      <c r="G7" s="186" t="s">
        <v>160</v>
      </c>
    </row>
    <row r="8" spans="1:7" ht="14.5" thickBot="1">
      <c r="A8" s="412"/>
      <c r="B8" s="573" t="s">
        <v>168</v>
      </c>
      <c r="C8" s="574"/>
      <c r="D8" s="574"/>
      <c r="E8" s="574"/>
      <c r="F8" s="574"/>
      <c r="G8" s="575"/>
    </row>
    <row r="9" spans="1:7" ht="14.5">
      <c r="A9" s="412"/>
      <c r="B9" s="214" t="s">
        <v>162</v>
      </c>
      <c r="C9" s="215" t="s">
        <v>163</v>
      </c>
      <c r="D9" s="413"/>
      <c r="E9" s="216"/>
      <c r="F9" s="217"/>
      <c r="G9" s="218"/>
    </row>
    <row r="10" spans="1:7" ht="14.5">
      <c r="A10" s="412"/>
      <c r="B10" s="308"/>
      <c r="C10" s="309"/>
      <c r="D10" s="191"/>
      <c r="E10" s="192"/>
      <c r="F10" s="424"/>
      <c r="G10" s="194">
        <f>+F10*E10*C10</f>
        <v>0</v>
      </c>
    </row>
    <row r="11" spans="1:7" ht="14.5">
      <c r="A11" s="412"/>
      <c r="B11" s="308"/>
      <c r="C11" s="309"/>
      <c r="D11" s="191"/>
      <c r="E11" s="192"/>
      <c r="F11" s="424"/>
      <c r="G11" s="194">
        <f t="shared" ref="G11:G14" si="0">+F11*E11*C11</f>
        <v>0</v>
      </c>
    </row>
    <row r="12" spans="1:7" ht="14.5">
      <c r="A12" s="412"/>
      <c r="B12" s="308"/>
      <c r="C12" s="309"/>
      <c r="D12" s="191"/>
      <c r="E12" s="192"/>
      <c r="F12" s="424"/>
      <c r="G12" s="194">
        <f t="shared" si="0"/>
        <v>0</v>
      </c>
    </row>
    <row r="13" spans="1:7" ht="14.5">
      <c r="A13" s="412"/>
      <c r="B13" s="308"/>
      <c r="C13" s="309"/>
      <c r="D13" s="191"/>
      <c r="E13" s="192"/>
      <c r="F13" s="424"/>
      <c r="G13" s="194">
        <f t="shared" si="0"/>
        <v>0</v>
      </c>
    </row>
    <row r="14" spans="1:7" ht="14.5">
      <c r="A14" s="412"/>
      <c r="B14" s="308"/>
      <c r="C14" s="309"/>
      <c r="D14" s="191"/>
      <c r="E14" s="192"/>
      <c r="F14" s="424"/>
      <c r="G14" s="194">
        <f t="shared" si="0"/>
        <v>0</v>
      </c>
    </row>
    <row r="15" spans="1:7" ht="14.5">
      <c r="A15" s="412"/>
      <c r="B15" s="196" t="s">
        <v>165</v>
      </c>
      <c r="C15" s="197"/>
      <c r="D15" s="198"/>
      <c r="E15" s="199"/>
      <c r="F15" s="199"/>
      <c r="G15" s="200"/>
    </row>
    <row r="16" spans="1:7" ht="14.5">
      <c r="A16" s="412"/>
      <c r="B16" s="310"/>
      <c r="C16" s="311"/>
      <c r="D16" s="191"/>
      <c r="E16" s="192"/>
      <c r="F16" s="424"/>
      <c r="G16" s="194">
        <f t="shared" ref="G16:G18" si="1">+F16*E16</f>
        <v>0</v>
      </c>
    </row>
    <row r="17" spans="1:15" ht="14.5">
      <c r="A17" s="412"/>
      <c r="B17" s="310"/>
      <c r="C17" s="311"/>
      <c r="D17" s="191"/>
      <c r="E17" s="192"/>
      <c r="F17" s="424"/>
      <c r="G17" s="194">
        <f t="shared" si="1"/>
        <v>0</v>
      </c>
    </row>
    <row r="18" spans="1:15" ht="14.5">
      <c r="A18" s="412"/>
      <c r="B18" s="310"/>
      <c r="C18" s="311"/>
      <c r="D18" s="191"/>
      <c r="E18" s="192"/>
      <c r="F18" s="424"/>
      <c r="G18" s="194">
        <f t="shared" si="1"/>
        <v>0</v>
      </c>
    </row>
    <row r="19" spans="1:15" ht="14.5" thickBot="1">
      <c r="A19" s="412"/>
      <c r="B19" s="559" t="s">
        <v>166</v>
      </c>
      <c r="C19" s="560"/>
      <c r="D19" s="560"/>
      <c r="E19" s="560"/>
      <c r="F19" s="561"/>
      <c r="G19" s="170">
        <f>SUM(G10:G18)</f>
        <v>0</v>
      </c>
    </row>
    <row r="20" spans="1:15" ht="18.75" customHeight="1" thickTop="1">
      <c r="A20" s="412"/>
      <c r="B20" s="562" t="s">
        <v>169</v>
      </c>
      <c r="C20" s="563"/>
      <c r="D20" s="563"/>
      <c r="E20" s="563"/>
      <c r="F20" s="563"/>
      <c r="G20" s="564"/>
    </row>
    <row r="21" spans="1:15">
      <c r="A21" s="412"/>
      <c r="B21" s="172"/>
      <c r="C21" s="173"/>
      <c r="D21" s="173"/>
      <c r="E21" s="174"/>
      <c r="F21" s="117"/>
      <c r="G21" s="109"/>
    </row>
    <row r="22" spans="1:15" ht="14.5">
      <c r="A22" s="412"/>
      <c r="B22" s="177" t="s">
        <v>167</v>
      </c>
      <c r="C22" s="178">
        <f>SUM(C26:C30)</f>
        <v>0</v>
      </c>
      <c r="D22" s="442" t="str">
        <f>'1 Información general'!D14</f>
        <v>ha</v>
      </c>
      <c r="E22" s="179"/>
      <c r="F22" s="179"/>
      <c r="G22" s="180"/>
    </row>
    <row r="23" spans="1:15" ht="35" thickBot="1">
      <c r="A23" s="412"/>
      <c r="B23" s="182"/>
      <c r="C23" s="183"/>
      <c r="D23" s="184" t="s">
        <v>157</v>
      </c>
      <c r="E23" s="447" t="s">
        <v>158</v>
      </c>
      <c r="F23" s="185" t="s">
        <v>159</v>
      </c>
      <c r="G23" s="186" t="s">
        <v>160</v>
      </c>
    </row>
    <row r="24" spans="1:15" ht="14.5" thickBot="1">
      <c r="A24" s="412"/>
      <c r="B24" s="576" t="s">
        <v>168</v>
      </c>
      <c r="C24" s="574"/>
      <c r="D24" s="574"/>
      <c r="E24" s="574"/>
      <c r="F24" s="574"/>
      <c r="G24" s="577"/>
    </row>
    <row r="25" spans="1:15" ht="14.5">
      <c r="A25" s="412"/>
      <c r="B25" s="214" t="s">
        <v>162</v>
      </c>
      <c r="C25" s="215" t="s">
        <v>163</v>
      </c>
      <c r="D25" s="188"/>
      <c r="E25" s="216"/>
      <c r="F25" s="217"/>
      <c r="G25" s="218"/>
    </row>
    <row r="26" spans="1:15" ht="14.5">
      <c r="A26" s="412"/>
      <c r="B26" s="308"/>
      <c r="C26" s="309"/>
      <c r="D26" s="191"/>
      <c r="E26" s="192"/>
      <c r="F26" s="424"/>
      <c r="G26" s="194">
        <f>+F26*E26*C26</f>
        <v>0</v>
      </c>
    </row>
    <row r="27" spans="1:15" ht="14.5">
      <c r="A27" s="412"/>
      <c r="B27" s="308"/>
      <c r="C27" s="309"/>
      <c r="D27" s="191"/>
      <c r="E27" s="192"/>
      <c r="F27" s="424"/>
      <c r="G27" s="194">
        <f t="shared" ref="G27:G30" si="2">+F27*E27*C27</f>
        <v>0</v>
      </c>
    </row>
    <row r="28" spans="1:15" ht="14.5">
      <c r="A28" s="412"/>
      <c r="B28" s="308"/>
      <c r="C28" s="309"/>
      <c r="D28" s="191"/>
      <c r="E28" s="192"/>
      <c r="F28" s="424"/>
      <c r="G28" s="194">
        <f t="shared" si="2"/>
        <v>0</v>
      </c>
    </row>
    <row r="29" spans="1:15" ht="14.5">
      <c r="A29" s="412"/>
      <c r="B29" s="308"/>
      <c r="C29" s="309"/>
      <c r="D29" s="191"/>
      <c r="E29" s="192"/>
      <c r="F29" s="424"/>
      <c r="G29" s="194">
        <f t="shared" si="2"/>
        <v>0</v>
      </c>
    </row>
    <row r="30" spans="1:15" ht="14.5">
      <c r="A30" s="412"/>
      <c r="B30" s="308"/>
      <c r="C30" s="309"/>
      <c r="D30" s="191"/>
      <c r="E30" s="192"/>
      <c r="F30" s="424"/>
      <c r="G30" s="194">
        <f t="shared" si="2"/>
        <v>0</v>
      </c>
    </row>
    <row r="31" spans="1:15" ht="14.5">
      <c r="A31" s="412"/>
      <c r="B31" s="196" t="s">
        <v>165</v>
      </c>
      <c r="C31" s="197"/>
      <c r="D31" s="198"/>
      <c r="E31" s="199"/>
      <c r="F31" s="199"/>
      <c r="G31" s="200"/>
      <c r="K31" s="557"/>
      <c r="L31" s="557"/>
      <c r="M31" s="557"/>
      <c r="N31" s="557"/>
      <c r="O31" s="557"/>
    </row>
    <row r="32" spans="1:15" ht="14.5">
      <c r="A32" s="412"/>
      <c r="B32" s="310"/>
      <c r="C32" s="311"/>
      <c r="D32" s="191"/>
      <c r="E32" s="192"/>
      <c r="F32" s="424"/>
      <c r="G32" s="194">
        <f t="shared" ref="G32:G34" si="3">+F32*E32</f>
        <v>0</v>
      </c>
      <c r="K32" s="419"/>
      <c r="L32" s="349"/>
      <c r="M32" s="349"/>
      <c r="N32" s="349"/>
      <c r="O32" s="419"/>
    </row>
    <row r="33" spans="1:17" ht="14.5">
      <c r="A33" s="412"/>
      <c r="B33" s="310"/>
      <c r="C33" s="311"/>
      <c r="D33" s="191"/>
      <c r="E33" s="192"/>
      <c r="F33" s="424"/>
      <c r="G33" s="194">
        <f>+F33*E33</f>
        <v>0</v>
      </c>
      <c r="K33" s="558"/>
      <c r="L33" s="558"/>
      <c r="M33" s="558"/>
      <c r="N33" s="420"/>
      <c r="O33" s="418"/>
      <c r="P33" s="418"/>
      <c r="Q33" s="418"/>
    </row>
    <row r="34" spans="1:17" ht="14.5">
      <c r="A34" s="412"/>
      <c r="B34" s="310"/>
      <c r="C34" s="311"/>
      <c r="D34" s="191"/>
      <c r="E34" s="192"/>
      <c r="F34" s="424"/>
      <c r="G34" s="194">
        <f t="shared" si="3"/>
        <v>0</v>
      </c>
      <c r="K34" s="558"/>
      <c r="L34" s="558"/>
      <c r="M34" s="558"/>
      <c r="N34" s="421"/>
      <c r="O34" s="419"/>
    </row>
    <row r="35" spans="1:17" ht="14.5" thickBot="1">
      <c r="A35" s="412"/>
      <c r="B35" s="559" t="s">
        <v>166</v>
      </c>
      <c r="C35" s="560"/>
      <c r="D35" s="560"/>
      <c r="E35" s="560"/>
      <c r="F35" s="561"/>
      <c r="G35" s="170">
        <f>SUM(G26:G34)</f>
        <v>0</v>
      </c>
      <c r="K35" s="558"/>
      <c r="L35" s="558"/>
      <c r="M35" s="558"/>
      <c r="N35" s="421"/>
      <c r="O35" s="419"/>
    </row>
    <row r="36" spans="1:17" s="106" customFormat="1" ht="24" customHeight="1" thickTop="1">
      <c r="B36" s="562" t="s">
        <v>170</v>
      </c>
      <c r="C36" s="563"/>
      <c r="D36" s="563"/>
      <c r="E36" s="563"/>
      <c r="F36" s="563"/>
      <c r="G36" s="564"/>
      <c r="K36" s="557"/>
      <c r="L36" s="557"/>
      <c r="M36" s="557"/>
      <c r="N36" s="422"/>
      <c r="O36" s="419"/>
    </row>
    <row r="37" spans="1:17" s="106" customFormat="1" ht="9" customHeight="1">
      <c r="B37" s="172"/>
      <c r="C37" s="173"/>
      <c r="D37" s="173"/>
      <c r="E37" s="174"/>
      <c r="F37" s="117"/>
      <c r="G37" s="109"/>
      <c r="K37" s="417"/>
      <c r="L37" s="417"/>
      <c r="M37" s="417"/>
      <c r="N37" s="417"/>
      <c r="O37" s="417"/>
    </row>
    <row r="38" spans="1:17" s="106" customFormat="1" ht="9" customHeight="1">
      <c r="B38" s="176"/>
      <c r="C38" s="113"/>
      <c r="D38" s="113"/>
      <c r="E38" s="117"/>
      <c r="F38" s="117"/>
      <c r="G38" s="109"/>
      <c r="K38" s="423"/>
      <c r="L38" s="423"/>
      <c r="M38" s="423"/>
      <c r="N38" s="423"/>
      <c r="O38" s="423"/>
    </row>
    <row r="39" spans="1:17" ht="15" customHeight="1">
      <c r="B39" s="379" t="s">
        <v>171</v>
      </c>
      <c r="C39" s="425">
        <f>SUM(C43:C56)</f>
        <v>3</v>
      </c>
      <c r="D39" s="569" t="s">
        <v>172</v>
      </c>
      <c r="E39" s="570"/>
      <c r="F39" s="425">
        <f>SUM(E43:E56)</f>
        <v>2</v>
      </c>
      <c r="G39" s="382" t="s">
        <v>173</v>
      </c>
      <c r="H39" s="381"/>
      <c r="I39" s="181"/>
    </row>
    <row r="40" spans="1:17" ht="49.5" customHeight="1" thickBot="1">
      <c r="B40" s="182"/>
      <c r="C40" s="416"/>
      <c r="D40" s="184" t="s">
        <v>157</v>
      </c>
      <c r="E40" s="185" t="s">
        <v>174</v>
      </c>
      <c r="F40" s="185" t="s">
        <v>159</v>
      </c>
      <c r="G40" s="186" t="s">
        <v>160</v>
      </c>
    </row>
    <row r="41" spans="1:17" ht="15" customHeight="1" thickBot="1">
      <c r="B41" s="565" t="s">
        <v>175</v>
      </c>
      <c r="C41" s="566"/>
      <c r="D41" s="567" t="s">
        <v>176</v>
      </c>
      <c r="E41" s="567"/>
      <c r="F41" s="567"/>
      <c r="G41" s="568"/>
      <c r="H41" s="219"/>
      <c r="I41" s="187"/>
    </row>
    <row r="42" spans="1:17" ht="15" customHeight="1">
      <c r="B42" s="380" t="s">
        <v>177</v>
      </c>
      <c r="C42" s="415" t="s">
        <v>174</v>
      </c>
      <c r="D42" s="204"/>
      <c r="E42" s="189"/>
      <c r="F42" s="189"/>
      <c r="G42" s="190"/>
      <c r="I42" s="187"/>
    </row>
    <row r="43" spans="1:17" ht="15" customHeight="1">
      <c r="B43" s="449" t="s">
        <v>178</v>
      </c>
      <c r="C43" s="404">
        <v>3</v>
      </c>
      <c r="D43" s="245" t="s">
        <v>199</v>
      </c>
      <c r="E43" s="193"/>
      <c r="F43" s="424"/>
      <c r="G43" s="194">
        <f>+F43*E43</f>
        <v>0</v>
      </c>
      <c r="I43" s="187"/>
    </row>
    <row r="44" spans="1:17" ht="15" customHeight="1">
      <c r="B44" s="450" t="s">
        <v>179</v>
      </c>
      <c r="C44" s="404"/>
      <c r="D44" s="245" t="s">
        <v>199</v>
      </c>
      <c r="E44" s="193"/>
      <c r="F44" s="424"/>
      <c r="G44" s="194">
        <f t="shared" ref="G44:G56" si="4">+F44*E44</f>
        <v>0</v>
      </c>
      <c r="I44" s="187"/>
    </row>
    <row r="45" spans="1:17" ht="15" customHeight="1">
      <c r="B45" s="450" t="s">
        <v>180</v>
      </c>
      <c r="C45" s="404"/>
      <c r="D45" s="245" t="s">
        <v>199</v>
      </c>
      <c r="E45" s="193"/>
      <c r="F45" s="424"/>
      <c r="G45" s="194">
        <f t="shared" si="4"/>
        <v>0</v>
      </c>
      <c r="I45" s="187"/>
    </row>
    <row r="46" spans="1:17" ht="15" customHeight="1">
      <c r="B46" s="450" t="s">
        <v>181</v>
      </c>
      <c r="C46" s="404"/>
      <c r="D46" s="245" t="s">
        <v>199</v>
      </c>
      <c r="E46" s="193">
        <v>2</v>
      </c>
      <c r="F46" s="424"/>
      <c r="G46" s="194">
        <f t="shared" si="4"/>
        <v>0</v>
      </c>
      <c r="I46" s="187"/>
    </row>
    <row r="47" spans="1:17" ht="15" customHeight="1">
      <c r="B47" s="450" t="s">
        <v>182</v>
      </c>
      <c r="C47" s="404"/>
      <c r="D47" s="245" t="s">
        <v>199</v>
      </c>
      <c r="E47" s="193"/>
      <c r="F47" s="424"/>
      <c r="G47" s="194">
        <f t="shared" si="4"/>
        <v>0</v>
      </c>
      <c r="I47" s="187"/>
    </row>
    <row r="48" spans="1:17" ht="15" customHeight="1">
      <c r="B48" s="450" t="s">
        <v>183</v>
      </c>
      <c r="C48" s="404"/>
      <c r="D48" s="245" t="s">
        <v>199</v>
      </c>
      <c r="E48" s="193"/>
      <c r="F48" s="424"/>
      <c r="G48" s="194">
        <f t="shared" si="4"/>
        <v>0</v>
      </c>
      <c r="I48" s="187"/>
    </row>
    <row r="49" spans="1:15" ht="15" customHeight="1">
      <c r="B49" s="450" t="s">
        <v>184</v>
      </c>
      <c r="C49" s="404"/>
      <c r="D49" s="245" t="s">
        <v>199</v>
      </c>
      <c r="E49" s="193"/>
      <c r="F49" s="424"/>
      <c r="G49" s="194">
        <f t="shared" si="4"/>
        <v>0</v>
      </c>
      <c r="I49" s="187"/>
    </row>
    <row r="50" spans="1:15" ht="15" customHeight="1">
      <c r="B50" s="450" t="s">
        <v>185</v>
      </c>
      <c r="C50" s="404"/>
      <c r="D50" s="245" t="s">
        <v>199</v>
      </c>
      <c r="E50" s="193"/>
      <c r="F50" s="424"/>
      <c r="G50" s="194">
        <f t="shared" si="4"/>
        <v>0</v>
      </c>
      <c r="I50" s="187"/>
    </row>
    <row r="51" spans="1:15" ht="15" customHeight="1">
      <c r="B51" s="450" t="s">
        <v>186</v>
      </c>
      <c r="C51" s="404"/>
      <c r="D51" s="245" t="s">
        <v>199</v>
      </c>
      <c r="E51" s="193"/>
      <c r="F51" s="424"/>
      <c r="G51" s="194">
        <f t="shared" si="4"/>
        <v>0</v>
      </c>
      <c r="I51" s="187"/>
    </row>
    <row r="52" spans="1:15" ht="15" customHeight="1">
      <c r="B52" s="450" t="s">
        <v>187</v>
      </c>
      <c r="C52" s="404"/>
      <c r="D52" s="245" t="s">
        <v>199</v>
      </c>
      <c r="E52" s="193"/>
      <c r="F52" s="424"/>
      <c r="G52" s="194">
        <f t="shared" si="4"/>
        <v>0</v>
      </c>
      <c r="I52" s="187"/>
    </row>
    <row r="53" spans="1:15" ht="15" customHeight="1">
      <c r="B53" s="450" t="s">
        <v>188</v>
      </c>
      <c r="C53" s="404"/>
      <c r="D53" s="245" t="s">
        <v>199</v>
      </c>
      <c r="E53" s="193"/>
      <c r="F53" s="424"/>
      <c r="G53" s="194">
        <f t="shared" si="4"/>
        <v>0</v>
      </c>
      <c r="I53" s="187"/>
    </row>
    <row r="54" spans="1:15" ht="15" customHeight="1" thickBot="1">
      <c r="B54" s="312" t="s">
        <v>189</v>
      </c>
      <c r="C54" s="404"/>
      <c r="D54" s="245" t="s">
        <v>199</v>
      </c>
      <c r="E54" s="193"/>
      <c r="F54" s="424"/>
      <c r="G54" s="194">
        <f t="shared" si="4"/>
        <v>0</v>
      </c>
      <c r="I54" s="187"/>
    </row>
    <row r="55" spans="1:15" ht="15" customHeight="1">
      <c r="B55" s="312"/>
      <c r="C55" s="404"/>
      <c r="D55" s="245"/>
      <c r="E55" s="193"/>
      <c r="F55" s="424"/>
      <c r="G55" s="194">
        <f t="shared" si="4"/>
        <v>0</v>
      </c>
      <c r="I55" s="187"/>
      <c r="K55" s="580" t="s">
        <v>195</v>
      </c>
      <c r="L55" s="581"/>
      <c r="M55" s="581"/>
      <c r="N55" s="581"/>
      <c r="O55" s="582"/>
    </row>
    <row r="56" spans="1:15" ht="15" customHeight="1">
      <c r="A56" s="195"/>
      <c r="B56" s="312"/>
      <c r="C56" s="404"/>
      <c r="D56" s="245"/>
      <c r="E56" s="193"/>
      <c r="F56" s="424"/>
      <c r="G56" s="194">
        <f t="shared" si="4"/>
        <v>0</v>
      </c>
      <c r="I56" s="187"/>
      <c r="K56" s="348"/>
      <c r="L56" s="349"/>
      <c r="M56" s="349"/>
      <c r="N56" s="349"/>
      <c r="O56" s="409"/>
    </row>
    <row r="57" spans="1:15" ht="15" customHeight="1">
      <c r="B57" s="196" t="s">
        <v>164</v>
      </c>
      <c r="C57" s="201"/>
      <c r="D57" s="246"/>
      <c r="E57" s="199"/>
      <c r="F57" s="199"/>
      <c r="G57" s="200"/>
      <c r="I57" s="187"/>
      <c r="K57" s="578" t="s">
        <v>196</v>
      </c>
      <c r="L57" s="558"/>
      <c r="M57" s="579"/>
      <c r="N57" s="355"/>
      <c r="O57" s="409" t="str">
        <f>IF(K57="Producción de leche diaria:","litros/día","huevos/día")</f>
        <v>litros/día</v>
      </c>
    </row>
    <row r="58" spans="1:15" ht="15" customHeight="1">
      <c r="B58" s="310" t="s">
        <v>190</v>
      </c>
      <c r="C58" s="403"/>
      <c r="D58" s="245" t="s">
        <v>194</v>
      </c>
      <c r="E58" s="193"/>
      <c r="F58" s="424"/>
      <c r="G58" s="194">
        <f t="shared" ref="G58" si="5">+F58*E58</f>
        <v>0</v>
      </c>
      <c r="I58" s="187"/>
      <c r="K58" s="578" t="s">
        <v>197</v>
      </c>
      <c r="L58" s="558"/>
      <c r="M58" s="579"/>
      <c r="N58" s="408"/>
      <c r="O58" s="409" t="s">
        <v>199</v>
      </c>
    </row>
    <row r="59" spans="1:15" ht="15" customHeight="1">
      <c r="B59" s="310" t="s">
        <v>191</v>
      </c>
      <c r="C59" s="403"/>
      <c r="D59" s="245"/>
      <c r="E59" s="193"/>
      <c r="F59" s="424"/>
      <c r="G59" s="194">
        <f>+F59*E59</f>
        <v>0</v>
      </c>
      <c r="I59" s="187"/>
      <c r="K59" s="578" t="s">
        <v>198</v>
      </c>
      <c r="L59" s="558"/>
      <c r="M59" s="579"/>
      <c r="N59" s="408"/>
      <c r="O59" s="409" t="s">
        <v>200</v>
      </c>
    </row>
    <row r="60" spans="1:15" ht="15" customHeight="1">
      <c r="B60" s="310" t="s">
        <v>192</v>
      </c>
      <c r="C60" s="403"/>
      <c r="D60" s="245"/>
      <c r="E60" s="193"/>
      <c r="F60" s="424"/>
      <c r="G60" s="194">
        <f>+F60*E60</f>
        <v>0</v>
      </c>
      <c r="I60" s="187"/>
      <c r="K60" s="586" t="s">
        <v>201</v>
      </c>
      <c r="L60" s="587"/>
      <c r="M60" s="587"/>
      <c r="N60" s="587"/>
      <c r="O60" s="588"/>
    </row>
    <row r="61" spans="1:15" ht="15" customHeight="1">
      <c r="B61" s="310" t="s">
        <v>193</v>
      </c>
      <c r="C61" s="403"/>
      <c r="D61" s="245"/>
      <c r="E61" s="193"/>
      <c r="F61" s="424"/>
      <c r="G61" s="194">
        <f t="shared" ref="G61:G62" si="6">+F61*E61</f>
        <v>0</v>
      </c>
      <c r="I61" s="187"/>
      <c r="K61" s="586"/>
      <c r="L61" s="587"/>
      <c r="M61" s="587"/>
      <c r="N61" s="587"/>
      <c r="O61" s="588"/>
    </row>
    <row r="62" spans="1:15" ht="15" customHeight="1" thickBot="1">
      <c r="B62" s="310"/>
      <c r="C62" s="403"/>
      <c r="D62" s="245"/>
      <c r="E62" s="193"/>
      <c r="F62" s="424"/>
      <c r="G62" s="194">
        <f t="shared" si="6"/>
        <v>0</v>
      </c>
      <c r="I62" s="187"/>
      <c r="K62" s="583" t="s">
        <v>2</v>
      </c>
      <c r="L62" s="584"/>
      <c r="M62" s="585"/>
      <c r="N62" s="411">
        <f>N57*N58*N59</f>
        <v>0</v>
      </c>
      <c r="O62" s="410" t="str">
        <f>IF(K57="Producción de leche diaria:","litros/año","huevos/año")</f>
        <v>litros/año</v>
      </c>
    </row>
    <row r="63" spans="1:15" ht="15" customHeight="1" thickBot="1">
      <c r="B63" s="559" t="s">
        <v>166</v>
      </c>
      <c r="C63" s="560"/>
      <c r="D63" s="560"/>
      <c r="E63" s="560"/>
      <c r="F63" s="561"/>
      <c r="G63" s="170">
        <f>SUM(G43:G62)</f>
        <v>0</v>
      </c>
    </row>
    <row r="64" spans="1:15" ht="14.5" thickTop="1">
      <c r="B64" s="209"/>
      <c r="C64" s="210"/>
      <c r="D64" s="211"/>
      <c r="E64" s="212"/>
      <c r="F64" s="212"/>
      <c r="G64" s="212"/>
    </row>
  </sheetData>
  <sheetProtection algorithmName="SHA-512" hashValue="m02UTqkwn5y5FOmZg54UjSz5ej2PeAtbFHttKMGkDpm55LHSsZ5GaIpUcOMJb9d6J72EbA3sMUQAe/LF4huYbw==" saltValue="P/+dDK0D0mXsA9uXm+qh8A==" spinCount="100000" sheet="1" selectLockedCells="1"/>
  <mergeCells count="24">
    <mergeCell ref="K57:M57"/>
    <mergeCell ref="K55:O55"/>
    <mergeCell ref="K58:M58"/>
    <mergeCell ref="K59:M59"/>
    <mergeCell ref="K62:M62"/>
    <mergeCell ref="K60:O61"/>
    <mergeCell ref="B63:F63"/>
    <mergeCell ref="A1:G1"/>
    <mergeCell ref="B36:G36"/>
    <mergeCell ref="B41:C41"/>
    <mergeCell ref="D41:G41"/>
    <mergeCell ref="D39:E39"/>
    <mergeCell ref="B2:G2"/>
    <mergeCell ref="F4:G4"/>
    <mergeCell ref="B8:G8"/>
    <mergeCell ref="B20:G20"/>
    <mergeCell ref="B24:G24"/>
    <mergeCell ref="B19:F19"/>
    <mergeCell ref="B35:F35"/>
    <mergeCell ref="K31:O31"/>
    <mergeCell ref="K33:M33"/>
    <mergeCell ref="K34:M34"/>
    <mergeCell ref="K35:M35"/>
    <mergeCell ref="K36:M36"/>
  </mergeCells>
  <dataValidations count="8">
    <dataValidation type="list" allowBlank="1" showInputMessage="1" showErrorMessage="1" sqref="K34" xr:uid="{00000000-0002-0000-0400-000001000000}">
      <formula1>"Number of dairy livestock:, Number of chickens:"</formula1>
    </dataValidation>
    <dataValidation type="list" allowBlank="1" showInputMessage="1" showErrorMessage="1" sqref="K35" xr:uid="{00000000-0002-0000-0400-000002000000}">
      <formula1>"Days of milking per year:, Days of egg laying per year:"</formula1>
    </dataValidation>
    <dataValidation type="list" allowBlank="1" showInputMessage="1" showErrorMessage="1" sqref="P33:Q33" xr:uid="{00000000-0002-0000-0400-000003000000}">
      <formula1>"Daily yield:, Monthly yield:, Annual yield"</formula1>
    </dataValidation>
    <dataValidation type="list" allowBlank="1" showInputMessage="1" showErrorMessage="1" sqref="K33:M33" xr:uid="{00000000-0002-0000-0400-000004000000}">
      <formula1>"Daily yield:, Monthly yield:, Annual yield:"</formula1>
    </dataValidation>
    <dataValidation type="list" allowBlank="1" showInputMessage="1" showErrorMessage="1" sqref="O33" xr:uid="{00000000-0002-0000-0400-000005000000}">
      <formula1>"kg, litres"</formula1>
    </dataValidation>
    <dataValidation type="list" allowBlank="1" showInputMessage="1" showErrorMessage="1" sqref="K57:M57" xr:uid="{F0F6FCAE-5C71-4F0F-B9FD-DA72A7EADCF4}">
      <formula1>"Producción de leche diaria:, Producción de huevos diaria:"</formula1>
    </dataValidation>
    <dataValidation type="list" allowBlank="1" showInputMessage="1" showErrorMessage="1" sqref="K58:M58" xr:uid="{9EB0A2D6-6476-43E6-97D5-9137A7345AB6}">
      <formula1>"Cantidad de vacas lecheras:, Cantidad de gallinas:"</formula1>
    </dataValidation>
    <dataValidation type="list" allowBlank="1" showInputMessage="1" showErrorMessage="1" sqref="K59:M59" xr:uid="{85FEEDC1-8906-4A25-8CAE-58B0D881EC13}">
      <formula1>"Días de ordeño anuales:, Días de puesta de huevos anuales:"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tabColor rgb="FFC00000"/>
  </sheetPr>
  <dimension ref="A1:O16"/>
  <sheetViews>
    <sheetView view="pageBreakPreview" zoomScale="70" zoomScaleNormal="100" zoomScaleSheetLayoutView="70" workbookViewId="0">
      <selection activeCell="B11" sqref="B11"/>
    </sheetView>
  </sheetViews>
  <sheetFormatPr baseColWidth="10" defaultColWidth="9.1796875" defaultRowHeight="14.5"/>
  <cols>
    <col min="1" max="1" width="2.26953125" customWidth="1"/>
    <col min="2" max="2" width="26.1796875" customWidth="1"/>
  </cols>
  <sheetData>
    <row r="1" spans="1:15" ht="15" thickBot="1">
      <c r="A1" s="512" t="s">
        <v>70</v>
      </c>
      <c r="B1" s="512"/>
      <c r="C1" s="512"/>
      <c r="D1" s="512"/>
      <c r="E1" s="512"/>
      <c r="F1" s="512"/>
      <c r="G1" s="512"/>
      <c r="H1" s="512"/>
      <c r="I1" s="512"/>
      <c r="J1" s="512"/>
      <c r="K1" s="512"/>
      <c r="L1" s="512"/>
      <c r="M1" s="512"/>
      <c r="N1" s="512"/>
      <c r="O1" s="512"/>
    </row>
    <row r="2" spans="1:15" ht="15" thickTop="1">
      <c r="A2" s="106"/>
      <c r="B2" s="589" t="s">
        <v>219</v>
      </c>
      <c r="C2" s="590"/>
      <c r="D2" s="590"/>
      <c r="E2" s="590"/>
      <c r="F2" s="590"/>
      <c r="G2" s="590"/>
      <c r="H2" s="590"/>
      <c r="I2" s="590"/>
      <c r="J2" s="590"/>
      <c r="K2" s="590"/>
      <c r="L2" s="590"/>
      <c r="M2" s="590"/>
      <c r="N2" s="590"/>
      <c r="O2" s="591"/>
    </row>
    <row r="3" spans="1:15">
      <c r="A3" s="106"/>
      <c r="B3" s="107"/>
      <c r="C3" s="1"/>
      <c r="D3" s="1"/>
      <c r="E3" s="1"/>
      <c r="F3" s="1"/>
      <c r="G3" s="1"/>
      <c r="H3" s="1"/>
      <c r="I3" s="1"/>
      <c r="J3" s="1"/>
      <c r="K3" s="1"/>
      <c r="L3" s="1"/>
      <c r="M3" s="108"/>
      <c r="N3" s="108"/>
      <c r="O3" s="109"/>
    </row>
    <row r="4" spans="1:15">
      <c r="A4" s="110"/>
      <c r="B4" s="111"/>
      <c r="C4" s="112"/>
      <c r="D4" s="113"/>
      <c r="E4" s="113"/>
      <c r="F4" s="113"/>
      <c r="G4" s="114"/>
      <c r="H4" s="115"/>
      <c r="I4" s="116"/>
      <c r="J4" s="2"/>
      <c r="K4" s="593" t="s">
        <v>161</v>
      </c>
      <c r="L4" s="594"/>
      <c r="M4" s="571">
        <f>'1 Información general'!C6</f>
        <v>0</v>
      </c>
      <c r="N4" s="592"/>
      <c r="O4" s="109"/>
    </row>
    <row r="5" spans="1:15">
      <c r="A5" s="10"/>
      <c r="B5" s="119"/>
      <c r="C5" s="120"/>
      <c r="D5" s="120"/>
      <c r="E5" s="120"/>
      <c r="F5" s="120"/>
      <c r="G5" s="120"/>
      <c r="H5" s="120"/>
      <c r="I5" s="120"/>
      <c r="J5" s="120"/>
      <c r="K5" s="120"/>
      <c r="L5" s="120"/>
      <c r="M5" s="120"/>
      <c r="N5" s="120"/>
      <c r="O5" s="121"/>
    </row>
    <row r="6" spans="1:15" ht="69" customHeight="1">
      <c r="A6" s="7"/>
      <c r="B6" s="122" t="s">
        <v>214</v>
      </c>
      <c r="C6" s="123" t="s">
        <v>202</v>
      </c>
      <c r="D6" s="123" t="s">
        <v>203</v>
      </c>
      <c r="E6" s="123" t="s">
        <v>204</v>
      </c>
      <c r="F6" s="123" t="s">
        <v>205</v>
      </c>
      <c r="G6" s="123" t="s">
        <v>206</v>
      </c>
      <c r="H6" s="123" t="s">
        <v>207</v>
      </c>
      <c r="I6" s="123" t="s">
        <v>208</v>
      </c>
      <c r="J6" s="123" t="s">
        <v>209</v>
      </c>
      <c r="K6" s="123" t="s">
        <v>210</v>
      </c>
      <c r="L6" s="123" t="s">
        <v>211</v>
      </c>
      <c r="M6" s="123" t="s">
        <v>212</v>
      </c>
      <c r="N6" s="123" t="s">
        <v>213</v>
      </c>
      <c r="O6" s="302" t="s">
        <v>2</v>
      </c>
    </row>
    <row r="7" spans="1:15">
      <c r="A7" s="7"/>
      <c r="B7" s="124" t="s">
        <v>221</v>
      </c>
      <c r="C7" s="125">
        <v>1</v>
      </c>
      <c r="D7" s="125">
        <v>2</v>
      </c>
      <c r="E7" s="125">
        <v>3</v>
      </c>
      <c r="F7" s="125">
        <v>4</v>
      </c>
      <c r="G7" s="125">
        <v>5</v>
      </c>
      <c r="H7" s="125">
        <v>6</v>
      </c>
      <c r="I7" s="125">
        <v>7</v>
      </c>
      <c r="J7" s="125">
        <v>8</v>
      </c>
      <c r="K7" s="125">
        <v>9</v>
      </c>
      <c r="L7" s="125">
        <v>10</v>
      </c>
      <c r="M7" s="125">
        <v>11</v>
      </c>
      <c r="N7" s="126">
        <v>12</v>
      </c>
      <c r="O7" s="303"/>
    </row>
    <row r="8" spans="1:15" ht="25" customHeight="1">
      <c r="A8" s="7"/>
      <c r="B8" s="301" t="s">
        <v>215</v>
      </c>
      <c r="C8" s="127"/>
      <c r="D8" s="127"/>
      <c r="E8" s="127"/>
      <c r="F8" s="127"/>
      <c r="G8" s="127"/>
      <c r="H8" s="127"/>
      <c r="I8" s="127"/>
      <c r="J8" s="127"/>
      <c r="K8" s="127"/>
      <c r="L8" s="127"/>
      <c r="M8" s="127"/>
      <c r="N8" s="128"/>
      <c r="O8" s="304">
        <f>+SUM(C8:N8)</f>
        <v>0</v>
      </c>
    </row>
    <row r="9" spans="1:15" ht="25" customHeight="1">
      <c r="A9" s="7"/>
      <c r="B9" s="301" t="s">
        <v>341</v>
      </c>
      <c r="C9" s="129"/>
      <c r="D9" s="129"/>
      <c r="E9" s="129"/>
      <c r="F9" s="129"/>
      <c r="G9" s="129"/>
      <c r="H9" s="129"/>
      <c r="I9" s="129"/>
      <c r="J9" s="129"/>
      <c r="K9" s="129"/>
      <c r="L9" s="129"/>
      <c r="M9" s="129"/>
      <c r="N9" s="130"/>
      <c r="O9" s="305">
        <f>+SUM(C9:N9)</f>
        <v>0</v>
      </c>
    </row>
    <row r="10" spans="1:15" ht="28" customHeight="1">
      <c r="A10" s="7"/>
      <c r="B10" s="301" t="s">
        <v>216</v>
      </c>
      <c r="C10" s="129"/>
      <c r="D10" s="129"/>
      <c r="E10" s="129"/>
      <c r="F10" s="129"/>
      <c r="G10" s="129"/>
      <c r="H10" s="129"/>
      <c r="I10" s="129"/>
      <c r="J10" s="129"/>
      <c r="K10" s="129"/>
      <c r="L10" s="129"/>
      <c r="M10" s="129"/>
      <c r="N10" s="130"/>
      <c r="O10" s="305">
        <f t="shared" ref="O10:O11" si="0">+SUM(C10:N10)</f>
        <v>0</v>
      </c>
    </row>
    <row r="11" spans="1:15" ht="25" customHeight="1">
      <c r="A11" s="7"/>
      <c r="B11" s="301" t="s">
        <v>217</v>
      </c>
      <c r="C11" s="129"/>
      <c r="D11" s="129"/>
      <c r="E11" s="129"/>
      <c r="F11" s="129"/>
      <c r="G11" s="129"/>
      <c r="H11" s="129"/>
      <c r="I11" s="129"/>
      <c r="J11" s="129"/>
      <c r="K11" s="129"/>
      <c r="L11" s="129"/>
      <c r="M11" s="129"/>
      <c r="N11" s="130"/>
      <c r="O11" s="305">
        <f t="shared" si="0"/>
        <v>0</v>
      </c>
    </row>
    <row r="12" spans="1:15" ht="25" customHeight="1">
      <c r="A12" s="7"/>
      <c r="B12" s="301" t="s">
        <v>218</v>
      </c>
      <c r="C12" s="129"/>
      <c r="D12" s="129"/>
      <c r="E12" s="129"/>
      <c r="F12" s="129"/>
      <c r="G12" s="129"/>
      <c r="H12" s="129"/>
      <c r="I12" s="129"/>
      <c r="J12" s="129"/>
      <c r="K12" s="129"/>
      <c r="L12" s="129"/>
      <c r="M12" s="129"/>
      <c r="N12" s="130"/>
      <c r="O12" s="305">
        <f>+SUM(C12:N12)</f>
        <v>0</v>
      </c>
    </row>
    <row r="13" spans="1:15" ht="25" customHeight="1">
      <c r="A13" s="7"/>
      <c r="B13" s="301"/>
      <c r="C13" s="289"/>
      <c r="D13" s="289"/>
      <c r="E13" s="289"/>
      <c r="F13" s="289"/>
      <c r="G13" s="289"/>
      <c r="H13" s="289"/>
      <c r="I13" s="289"/>
      <c r="J13" s="289"/>
      <c r="K13" s="289"/>
      <c r="L13" s="289"/>
      <c r="M13" s="289"/>
      <c r="N13" s="290"/>
      <c r="O13" s="305">
        <f>+SUM(C13:N13)</f>
        <v>0</v>
      </c>
    </row>
    <row r="14" spans="1:15" ht="25" customHeight="1" thickBot="1">
      <c r="A14" s="7"/>
      <c r="B14" s="301"/>
      <c r="C14" s="131"/>
      <c r="D14" s="131"/>
      <c r="E14" s="131"/>
      <c r="F14" s="131"/>
      <c r="G14" s="131"/>
      <c r="H14" s="131"/>
      <c r="I14" s="131"/>
      <c r="J14" s="131"/>
      <c r="K14" s="131"/>
      <c r="L14" s="131"/>
      <c r="M14" s="131"/>
      <c r="N14" s="132"/>
      <c r="O14" s="306">
        <f>+SUM(C14:N14)</f>
        <v>0</v>
      </c>
    </row>
    <row r="15" spans="1:15" ht="31.5" customHeight="1" thickBot="1">
      <c r="A15" s="7"/>
      <c r="B15" s="291" t="s">
        <v>220</v>
      </c>
      <c r="C15" s="133">
        <f t="shared" ref="C15:N15" si="1">+SUM(C8:C14)</f>
        <v>0</v>
      </c>
      <c r="D15" s="133">
        <f t="shared" si="1"/>
        <v>0</v>
      </c>
      <c r="E15" s="133">
        <f t="shared" si="1"/>
        <v>0</v>
      </c>
      <c r="F15" s="133">
        <f t="shared" si="1"/>
        <v>0</v>
      </c>
      <c r="G15" s="133">
        <f t="shared" si="1"/>
        <v>0</v>
      </c>
      <c r="H15" s="133">
        <f t="shared" si="1"/>
        <v>0</v>
      </c>
      <c r="I15" s="133">
        <f t="shared" si="1"/>
        <v>0</v>
      </c>
      <c r="J15" s="133">
        <f t="shared" si="1"/>
        <v>0</v>
      </c>
      <c r="K15" s="133">
        <f t="shared" si="1"/>
        <v>0</v>
      </c>
      <c r="L15" s="133">
        <f t="shared" si="1"/>
        <v>0</v>
      </c>
      <c r="M15" s="133">
        <f t="shared" si="1"/>
        <v>0</v>
      </c>
      <c r="N15" s="133">
        <f t="shared" si="1"/>
        <v>0</v>
      </c>
      <c r="O15" s="307">
        <f>+SUM(O8:O14)</f>
        <v>0</v>
      </c>
    </row>
    <row r="16" spans="1:15" ht="15" thickTop="1"/>
  </sheetData>
  <sheetProtection algorithmName="SHA-512" hashValue="klFgzNoZAsp+u11aoIazCpJ4hghgHUobYeVD01rIbkqEP8nyvf+SrJbW20a/1zP/Mpu2GLlhxDZyu4paFfWeFg==" saltValue="pnfn0lLKJvMyC61wJWpkfQ=="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rgb="FFC00000"/>
  </sheetPr>
  <dimension ref="A1:O19"/>
  <sheetViews>
    <sheetView view="pageBreakPreview" zoomScale="72" zoomScaleNormal="100" zoomScaleSheetLayoutView="72" workbookViewId="0">
      <selection activeCell="A9" sqref="A9"/>
    </sheetView>
  </sheetViews>
  <sheetFormatPr baseColWidth="10" defaultColWidth="11.453125" defaultRowHeight="14.5"/>
  <cols>
    <col min="1" max="1" width="25.54296875" customWidth="1"/>
    <col min="2" max="2" width="13.1796875" customWidth="1"/>
    <col min="4" max="4" width="11.90625" customWidth="1"/>
    <col min="5" max="5" width="14.1796875" customWidth="1"/>
    <col min="10" max="10" width="12.7265625" customWidth="1"/>
    <col min="12" max="12" width="7" customWidth="1"/>
    <col min="13" max="13" width="6" customWidth="1"/>
    <col min="14" max="14" width="1.453125" customWidth="1"/>
  </cols>
  <sheetData>
    <row r="1" spans="1:15" ht="15" thickBot="1">
      <c r="A1" s="512" t="s">
        <v>70</v>
      </c>
      <c r="B1" s="512"/>
      <c r="C1" s="512"/>
      <c r="D1" s="512"/>
      <c r="E1" s="512"/>
      <c r="F1" s="512"/>
      <c r="G1" s="512"/>
      <c r="H1" s="512"/>
      <c r="I1" s="512"/>
      <c r="J1" s="512"/>
      <c r="K1" s="512"/>
      <c r="L1" s="512"/>
      <c r="M1" s="512"/>
      <c r="N1" s="512"/>
      <c r="O1" s="512"/>
    </row>
    <row r="2" spans="1:15">
      <c r="A2" s="596" t="s">
        <v>222</v>
      </c>
      <c r="B2" s="597"/>
      <c r="C2" s="597"/>
      <c r="D2" s="597"/>
      <c r="E2" s="597"/>
      <c r="F2" s="597"/>
      <c r="G2" s="597"/>
      <c r="H2" s="597"/>
      <c r="I2" s="597"/>
      <c r="J2" s="597"/>
      <c r="K2" s="597"/>
      <c r="L2" s="597"/>
      <c r="M2" s="597"/>
      <c r="N2" s="598"/>
    </row>
    <row r="3" spans="1:15">
      <c r="A3" s="427"/>
      <c r="B3" s="427"/>
      <c r="C3" s="427"/>
      <c r="D3" s="427"/>
      <c r="E3" s="427"/>
      <c r="F3" s="427"/>
      <c r="G3" s="427"/>
      <c r="H3" s="427"/>
      <c r="I3" s="427"/>
      <c r="J3" s="427"/>
      <c r="K3" s="427"/>
      <c r="L3" s="427"/>
      <c r="M3" s="427"/>
      <c r="N3" s="428"/>
    </row>
    <row r="4" spans="1:15" ht="15" thickBot="1">
      <c r="A4" s="134"/>
      <c r="B4" s="427"/>
      <c r="C4" s="427"/>
      <c r="D4" s="427"/>
      <c r="E4" s="427"/>
      <c r="F4" s="427"/>
      <c r="G4" s="427"/>
      <c r="H4" s="427"/>
      <c r="I4" s="427"/>
      <c r="J4" s="118" t="s">
        <v>161</v>
      </c>
      <c r="K4" s="571">
        <f>'1 Información general'!C6</f>
        <v>0</v>
      </c>
      <c r="L4" s="611"/>
      <c r="M4" s="612"/>
      <c r="N4" s="428"/>
    </row>
    <row r="5" spans="1:15" ht="18.5" customHeight="1" thickBot="1">
      <c r="A5" s="613" t="s">
        <v>223</v>
      </c>
      <c r="B5" s="614"/>
      <c r="C5" s="614"/>
      <c r="D5" s="614"/>
      <c r="E5" s="614"/>
      <c r="F5" s="614"/>
      <c r="G5" s="615"/>
      <c r="H5" s="136"/>
      <c r="I5" s="599" t="s">
        <v>231</v>
      </c>
      <c r="J5" s="1"/>
      <c r="K5" s="1"/>
      <c r="L5" s="1"/>
      <c r="M5" s="1"/>
      <c r="N5" s="4"/>
    </row>
    <row r="6" spans="1:15" ht="15" customHeight="1">
      <c r="A6" s="600" t="s">
        <v>224</v>
      </c>
      <c r="B6" s="601" t="s">
        <v>225</v>
      </c>
      <c r="C6" s="601" t="s">
        <v>226</v>
      </c>
      <c r="D6" s="602" t="s">
        <v>228</v>
      </c>
      <c r="E6" s="604" t="s">
        <v>227</v>
      </c>
      <c r="F6" s="602" t="s">
        <v>229</v>
      </c>
      <c r="G6" s="606" t="s">
        <v>230</v>
      </c>
      <c r="H6" s="137"/>
      <c r="I6" s="599"/>
      <c r="J6" s="609" t="s">
        <v>232</v>
      </c>
      <c r="K6" s="609"/>
      <c r="L6" s="609"/>
      <c r="M6" s="609"/>
      <c r="N6" s="610"/>
    </row>
    <row r="7" spans="1:15">
      <c r="A7" s="600"/>
      <c r="B7" s="601"/>
      <c r="C7" s="601"/>
      <c r="D7" s="602"/>
      <c r="E7" s="604"/>
      <c r="F7" s="602"/>
      <c r="G7" s="607"/>
      <c r="H7" s="451" t="s">
        <v>234</v>
      </c>
      <c r="I7" s="599"/>
      <c r="J7" s="609"/>
      <c r="K7" s="609"/>
      <c r="L7" s="609"/>
      <c r="M7" s="609"/>
      <c r="N7" s="610"/>
    </row>
    <row r="8" spans="1:15" ht="34" customHeight="1" thickBot="1">
      <c r="A8" s="600"/>
      <c r="B8" s="601"/>
      <c r="C8" s="601"/>
      <c r="D8" s="603"/>
      <c r="E8" s="605"/>
      <c r="F8" s="602"/>
      <c r="G8" s="608"/>
      <c r="H8" s="135"/>
      <c r="I8" s="599"/>
      <c r="J8" s="609"/>
      <c r="K8" s="609"/>
      <c r="L8" s="609"/>
      <c r="M8" s="609"/>
      <c r="N8" s="610"/>
    </row>
    <row r="9" spans="1:15">
      <c r="A9" s="138"/>
      <c r="B9" s="139">
        <v>7000</v>
      </c>
      <c r="C9" s="139">
        <v>3</v>
      </c>
      <c r="D9" s="139">
        <v>1</v>
      </c>
      <c r="E9" s="140">
        <v>2018</v>
      </c>
      <c r="F9" s="141">
        <v>0.08</v>
      </c>
      <c r="G9" s="105">
        <f>IF(D9,-PMT(F9/12,C9*12,B9),"0")</f>
        <v>219.35455823001593</v>
      </c>
      <c r="H9" s="142"/>
      <c r="I9" s="143"/>
      <c r="J9" s="609"/>
      <c r="K9" s="609"/>
      <c r="L9" s="609"/>
      <c r="M9" s="609"/>
      <c r="N9" s="610"/>
    </row>
    <row r="10" spans="1:15">
      <c r="A10" s="144"/>
      <c r="B10" s="145"/>
      <c r="C10" s="145"/>
      <c r="D10" s="145"/>
      <c r="E10" s="146"/>
      <c r="F10" s="147"/>
      <c r="G10" s="105" t="str">
        <f>IF(D10,-PMT(F10/12,C10*12,B10),"0")</f>
        <v>0</v>
      </c>
      <c r="H10" s="142"/>
      <c r="I10" s="148"/>
      <c r="J10" s="609"/>
      <c r="K10" s="609"/>
      <c r="L10" s="609"/>
      <c r="M10" s="609"/>
      <c r="N10" s="610"/>
    </row>
    <row r="11" spans="1:15">
      <c r="A11" s="144"/>
      <c r="B11" s="145"/>
      <c r="C11" s="145"/>
      <c r="D11" s="145"/>
      <c r="E11" s="146"/>
      <c r="F11" s="149"/>
      <c r="G11" s="105" t="str">
        <f t="shared" ref="G11:G15" si="0">IF(D11,-PMT(F11/12,C11*12,B11),"0")</f>
        <v>0</v>
      </c>
      <c r="H11" s="142"/>
      <c r="I11" s="148"/>
      <c r="J11" s="609"/>
      <c r="K11" s="609"/>
      <c r="L11" s="609"/>
      <c r="M11" s="609"/>
      <c r="N11" s="610"/>
    </row>
    <row r="12" spans="1:15">
      <c r="A12" s="144"/>
      <c r="B12" s="145"/>
      <c r="C12" s="145"/>
      <c r="D12" s="145"/>
      <c r="E12" s="146"/>
      <c r="F12" s="149"/>
      <c r="G12" s="105" t="str">
        <f t="shared" si="0"/>
        <v>0</v>
      </c>
      <c r="H12" s="142"/>
      <c r="I12" s="148"/>
      <c r="J12" s="609"/>
      <c r="K12" s="609"/>
      <c r="L12" s="609"/>
      <c r="M12" s="609"/>
      <c r="N12" s="610"/>
    </row>
    <row r="13" spans="1:15">
      <c r="A13" s="144"/>
      <c r="B13" s="145"/>
      <c r="C13" s="145"/>
      <c r="D13" s="145"/>
      <c r="E13" s="146"/>
      <c r="F13" s="149"/>
      <c r="G13" s="105" t="str">
        <f t="shared" si="0"/>
        <v>0</v>
      </c>
      <c r="H13" s="142"/>
      <c r="I13" s="148"/>
      <c r="J13" s="609"/>
      <c r="K13" s="609"/>
      <c r="L13" s="609"/>
      <c r="M13" s="609"/>
      <c r="N13" s="610"/>
    </row>
    <row r="14" spans="1:15">
      <c r="A14" s="144"/>
      <c r="B14" s="145"/>
      <c r="C14" s="145"/>
      <c r="D14" s="145"/>
      <c r="E14" s="146"/>
      <c r="F14" s="147"/>
      <c r="G14" s="105" t="str">
        <f t="shared" si="0"/>
        <v>0</v>
      </c>
      <c r="H14" s="142"/>
      <c r="I14" s="148"/>
      <c r="J14" s="609"/>
      <c r="K14" s="609"/>
      <c r="L14" s="609"/>
      <c r="M14" s="609"/>
      <c r="N14" s="610"/>
    </row>
    <row r="15" spans="1:15">
      <c r="A15" s="150"/>
      <c r="B15" s="151"/>
      <c r="C15" s="151"/>
      <c r="D15" s="151"/>
      <c r="E15" s="152"/>
      <c r="F15" s="153"/>
      <c r="G15" s="105" t="str">
        <f t="shared" si="0"/>
        <v>0</v>
      </c>
      <c r="H15" s="142"/>
      <c r="I15" s="154"/>
      <c r="J15" s="609"/>
      <c r="K15" s="609"/>
      <c r="L15" s="609"/>
      <c r="M15" s="609"/>
      <c r="N15" s="610"/>
    </row>
    <row r="16" spans="1:15" ht="15" thickBot="1">
      <c r="A16" s="155" t="s">
        <v>235</v>
      </c>
      <c r="B16" s="156">
        <f>SUM(B9:B15)</f>
        <v>7000</v>
      </c>
      <c r="C16" s="157"/>
      <c r="D16" s="158"/>
      <c r="E16" s="135"/>
      <c r="F16" s="159"/>
      <c r="G16" s="160">
        <f>SUM(G9:G15)</f>
        <v>219.35455823001593</v>
      </c>
      <c r="H16" s="161"/>
      <c r="I16" s="162">
        <f>SUM(I9:I15)</f>
        <v>0</v>
      </c>
      <c r="J16" s="609"/>
      <c r="K16" s="609"/>
      <c r="L16" s="609"/>
      <c r="M16" s="609"/>
      <c r="N16" s="610"/>
    </row>
    <row r="17" spans="1:14">
      <c r="A17" s="155"/>
      <c r="B17" s="595" t="s">
        <v>233</v>
      </c>
      <c r="C17" s="595"/>
      <c r="D17" s="595"/>
      <c r="E17" s="595"/>
      <c r="F17" s="595"/>
      <c r="G17" s="300">
        <f>G16*12</f>
        <v>2632.2546987601909</v>
      </c>
      <c r="H17" s="161"/>
      <c r="I17" s="161">
        <f>I16*12</f>
        <v>0</v>
      </c>
      <c r="J17" s="1"/>
      <c r="K17" s="1"/>
      <c r="L17" s="1"/>
      <c r="M17" s="1"/>
      <c r="N17" s="4"/>
    </row>
    <row r="18" spans="1:14" ht="15" thickBot="1">
      <c r="A18" s="163"/>
      <c r="B18" s="164"/>
      <c r="C18" s="164"/>
      <c r="D18" s="164"/>
      <c r="E18" s="165"/>
      <c r="F18" s="166"/>
      <c r="G18" s="167"/>
      <c r="H18" s="167"/>
      <c r="I18" s="167"/>
      <c r="J18" s="167"/>
      <c r="K18" s="167"/>
      <c r="L18" s="167"/>
      <c r="M18" s="167"/>
      <c r="N18" s="168"/>
    </row>
    <row r="19" spans="1:14" ht="15" thickTop="1"/>
  </sheetData>
  <sheetProtection algorithmName="SHA-512" hashValue="5GMb8HgQyV31+Ux8SSH7OYkQzh27jJaz1bQcmmu5e42SpMT23HtcnAqa5X7KfVc09DYpCDIZiQDrTGYrmgHURw==" saltValue="8jHHj/wCJKFTlRaucVMe3A==" spinCount="100000" sheet="1" selectLockedCells="1"/>
  <mergeCells count="14">
    <mergeCell ref="A1:O1"/>
    <mergeCell ref="B17:F17"/>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xr:uid="{00000000-0002-0000-0600-000000000000}">
      <formula1>0</formula1>
      <formula2>12</formula2>
    </dataValidation>
    <dataValidation type="whole" allowBlank="1" showInputMessage="1" showErrorMessage="1" error="Enter the year with four digits" sqref="E9:E15" xr:uid="{00000000-0002-0000-0600-000001000000}">
      <formula1>1990</formula1>
      <formula2>2030</formula2>
    </dataValidation>
    <dataValidation allowBlank="1" showErrorMessage="1" sqref="G6" xr:uid="{64704759-724B-4AB8-A0D1-3A07F6127B0F}"/>
    <dataValidation allowBlank="1" showInputMessage="1" showErrorMessage="1" prompt="Para un cálculo adecuado, asegúrese de introducir los años de la campaña agrícola en la hoja Información general : &quot;Recursos de tierras&quot;._x000a_Introduzca el año con cuatro dígitos." sqref="E6:E8" xr:uid="{13E05678-37E2-4E2F-B16A-942D6C3F4B88}"/>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tabColor rgb="FFC00000"/>
  </sheetPr>
  <dimension ref="A1:Q3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B11" sqref="B11"/>
    </sheetView>
  </sheetViews>
  <sheetFormatPr baseColWidth="10" defaultColWidth="11.453125" defaultRowHeight="14"/>
  <cols>
    <col min="1" max="1" width="2.7265625" style="7" customWidth="1"/>
    <col min="2" max="2" width="40.81640625" style="7" customWidth="1"/>
    <col min="3" max="11" width="12.26953125" style="9" customWidth="1"/>
    <col min="12" max="12" width="13.90625" style="9" customWidth="1"/>
    <col min="13" max="15" width="12.26953125" style="9" customWidth="1"/>
    <col min="16" max="16384" width="11.453125" style="7"/>
  </cols>
  <sheetData>
    <row r="1" spans="1:17" ht="23.25" customHeight="1" thickBot="1">
      <c r="A1" s="512" t="s">
        <v>70</v>
      </c>
      <c r="B1" s="512"/>
      <c r="C1" s="512"/>
      <c r="D1" s="512"/>
      <c r="E1" s="512"/>
      <c r="F1" s="512"/>
      <c r="G1" s="512"/>
      <c r="H1" s="512"/>
      <c r="I1" s="512"/>
      <c r="J1" s="512"/>
      <c r="K1" s="512"/>
      <c r="L1" s="512"/>
      <c r="M1" s="512"/>
      <c r="N1" s="512"/>
      <c r="O1" s="512"/>
    </row>
    <row r="2" spans="1:17" s="106" customFormat="1" ht="24" customHeight="1" thickTop="1">
      <c r="B2" s="562" t="s">
        <v>245</v>
      </c>
      <c r="C2" s="563"/>
      <c r="D2" s="563"/>
      <c r="E2" s="563"/>
      <c r="F2" s="563"/>
      <c r="G2" s="563"/>
      <c r="H2" s="563"/>
      <c r="I2" s="563"/>
      <c r="J2" s="563"/>
      <c r="K2" s="563"/>
      <c r="L2" s="563"/>
      <c r="M2" s="563"/>
      <c r="N2" s="563"/>
      <c r="O2" s="564"/>
    </row>
    <row r="3" spans="1:17" s="106" customFormat="1" ht="15.75" customHeight="1">
      <c r="B3" s="621"/>
      <c r="C3" s="622"/>
      <c r="D3" s="622"/>
      <c r="E3" s="1"/>
      <c r="F3" s="1"/>
      <c r="G3" s="1"/>
      <c r="H3" s="1"/>
      <c r="I3" s="1"/>
      <c r="J3" s="1"/>
      <c r="K3" s="1"/>
      <c r="L3" s="1"/>
      <c r="M3" s="108"/>
      <c r="N3" s="108"/>
      <c r="O3" s="109"/>
    </row>
    <row r="4" spans="1:17" s="110" customFormat="1">
      <c r="B4" s="621"/>
      <c r="C4" s="622"/>
      <c r="D4" s="622"/>
      <c r="E4" s="113"/>
      <c r="F4" s="113"/>
      <c r="G4" s="114"/>
      <c r="H4" s="115"/>
      <c r="I4" s="116"/>
      <c r="J4" s="2"/>
      <c r="K4" s="117"/>
      <c r="L4" s="118" t="s">
        <v>161</v>
      </c>
      <c r="M4" s="571">
        <f>'1 Información general'!C6</f>
        <v>0</v>
      </c>
      <c r="N4" s="592"/>
      <c r="O4" s="109"/>
    </row>
    <row r="5" spans="1:17" s="10" customFormat="1" ht="14.25" customHeight="1">
      <c r="B5" s="623"/>
      <c r="C5" s="624"/>
      <c r="D5" s="624"/>
      <c r="E5" s="120"/>
      <c r="F5" s="120"/>
      <c r="G5" s="120"/>
      <c r="H5" s="120"/>
      <c r="I5" s="120"/>
      <c r="J5" s="120"/>
      <c r="K5" s="120"/>
      <c r="L5" s="120"/>
      <c r="M5" s="120"/>
      <c r="N5" s="120"/>
      <c r="O5" s="121"/>
    </row>
    <row r="6" spans="1:17" ht="75" customHeight="1">
      <c r="B6" s="616" t="s">
        <v>214</v>
      </c>
      <c r="C6" s="123" t="s">
        <v>202</v>
      </c>
      <c r="D6" s="123" t="s">
        <v>203</v>
      </c>
      <c r="E6" s="123" t="s">
        <v>204</v>
      </c>
      <c r="F6" s="123" t="s">
        <v>205</v>
      </c>
      <c r="G6" s="123" t="s">
        <v>206</v>
      </c>
      <c r="H6" s="123" t="s">
        <v>207</v>
      </c>
      <c r="I6" s="123" t="s">
        <v>208</v>
      </c>
      <c r="J6" s="123" t="s">
        <v>209</v>
      </c>
      <c r="K6" s="123" t="s">
        <v>236</v>
      </c>
      <c r="L6" s="123" t="s">
        <v>211</v>
      </c>
      <c r="M6" s="123" t="s">
        <v>212</v>
      </c>
      <c r="N6" s="123" t="s">
        <v>213</v>
      </c>
      <c r="O6" s="302" t="s">
        <v>2</v>
      </c>
    </row>
    <row r="7" spans="1:17" ht="25" customHeight="1">
      <c r="B7" s="617"/>
      <c r="C7" s="389">
        <v>1</v>
      </c>
      <c r="D7" s="389">
        <v>2</v>
      </c>
      <c r="E7" s="389">
        <v>3</v>
      </c>
      <c r="F7" s="389">
        <v>4</v>
      </c>
      <c r="G7" s="389">
        <v>5</v>
      </c>
      <c r="H7" s="389">
        <v>6</v>
      </c>
      <c r="I7" s="389">
        <v>7</v>
      </c>
      <c r="J7" s="389">
        <v>8</v>
      </c>
      <c r="K7" s="389">
        <v>9</v>
      </c>
      <c r="L7" s="389">
        <v>10</v>
      </c>
      <c r="M7" s="389">
        <v>11</v>
      </c>
      <c r="N7" s="390">
        <v>12</v>
      </c>
      <c r="O7" s="303"/>
    </row>
    <row r="8" spans="1:17" ht="25" customHeight="1" thickBot="1">
      <c r="B8" s="392" t="s">
        <v>342</v>
      </c>
      <c r="C8" s="393"/>
      <c r="D8" s="393"/>
      <c r="E8" s="393"/>
      <c r="F8" s="393"/>
      <c r="G8" s="393"/>
      <c r="H8" s="393"/>
      <c r="I8" s="393"/>
      <c r="J8" s="393"/>
      <c r="K8" s="393"/>
      <c r="L8" s="393"/>
      <c r="M8" s="393"/>
      <c r="N8" s="393"/>
      <c r="O8" s="394"/>
    </row>
    <row r="9" spans="1:17" ht="25" customHeight="1" thickTop="1">
      <c r="B9" s="434" t="s">
        <v>264</v>
      </c>
      <c r="C9" s="435">
        <f>'5 Financiación'!$G$16</f>
        <v>219.35455823001593</v>
      </c>
      <c r="D9" s="435">
        <f>'5 Financiación'!$G$16</f>
        <v>219.35455823001593</v>
      </c>
      <c r="E9" s="435">
        <f>'5 Financiación'!$G$16</f>
        <v>219.35455823001593</v>
      </c>
      <c r="F9" s="435">
        <f>'5 Financiación'!$G$16</f>
        <v>219.35455823001593</v>
      </c>
      <c r="G9" s="435">
        <f>'5 Financiación'!$G$16</f>
        <v>219.35455823001593</v>
      </c>
      <c r="H9" s="435">
        <f>'5 Financiación'!$G$16</f>
        <v>219.35455823001593</v>
      </c>
      <c r="I9" s="435">
        <f>'5 Financiación'!$G$16</f>
        <v>219.35455823001593</v>
      </c>
      <c r="J9" s="435">
        <f>'5 Financiación'!$G$16</f>
        <v>219.35455823001593</v>
      </c>
      <c r="K9" s="435">
        <f>'5 Financiación'!$G$16</f>
        <v>219.35455823001593</v>
      </c>
      <c r="L9" s="435">
        <f>'5 Financiación'!$G$16</f>
        <v>219.35455823001593</v>
      </c>
      <c r="M9" s="435">
        <f>'5 Financiación'!$G$16</f>
        <v>219.35455823001593</v>
      </c>
      <c r="N9" s="435">
        <f>'5 Financiación'!$G$16</f>
        <v>219.35455823001593</v>
      </c>
      <c r="O9" s="304">
        <f>+SUM(C9:N9)</f>
        <v>2632.2546987601909</v>
      </c>
    </row>
    <row r="10" spans="1:17" ht="25" customHeight="1">
      <c r="B10" s="434" t="s">
        <v>244</v>
      </c>
      <c r="C10" s="435">
        <f>'2 Equipamiento y activos'!$G$38/12</f>
        <v>231.4814814814815</v>
      </c>
      <c r="D10" s="435">
        <f>'2 Equipamiento y activos'!$G$38/12</f>
        <v>231.4814814814815</v>
      </c>
      <c r="E10" s="435">
        <f>'2 Equipamiento y activos'!$G$38/12</f>
        <v>231.4814814814815</v>
      </c>
      <c r="F10" s="435">
        <f>'2 Equipamiento y activos'!$G$38/12</f>
        <v>231.4814814814815</v>
      </c>
      <c r="G10" s="435">
        <f>'2 Equipamiento y activos'!$G$38/12</f>
        <v>231.4814814814815</v>
      </c>
      <c r="H10" s="435">
        <f>'2 Equipamiento y activos'!$G$38/12</f>
        <v>231.4814814814815</v>
      </c>
      <c r="I10" s="435">
        <f>'2 Equipamiento y activos'!$G$38/12</f>
        <v>231.4814814814815</v>
      </c>
      <c r="J10" s="435">
        <f>'2 Equipamiento y activos'!$G$38/12</f>
        <v>231.4814814814815</v>
      </c>
      <c r="K10" s="435">
        <f>'2 Equipamiento y activos'!$G$38/12</f>
        <v>231.4814814814815</v>
      </c>
      <c r="L10" s="435">
        <f>'2 Equipamiento y activos'!$G$38/12</f>
        <v>231.4814814814815</v>
      </c>
      <c r="M10" s="435">
        <f>'2 Equipamiento y activos'!$G$38/12</f>
        <v>231.4814814814815</v>
      </c>
      <c r="N10" s="435">
        <f>'2 Equipamiento y activos'!$G$38/12</f>
        <v>231.4814814814815</v>
      </c>
      <c r="O10" s="304">
        <f>+SUM(C10:N10)</f>
        <v>2777.7777777777774</v>
      </c>
    </row>
    <row r="11" spans="1:17" ht="25" customHeight="1">
      <c r="B11" s="301" t="s">
        <v>237</v>
      </c>
      <c r="C11" s="127"/>
      <c r="D11" s="127"/>
      <c r="E11" s="127"/>
      <c r="F11" s="127"/>
      <c r="G11" s="127"/>
      <c r="H11" s="127"/>
      <c r="I11" s="127"/>
      <c r="J11" s="127"/>
      <c r="K11" s="127"/>
      <c r="L11" s="127"/>
      <c r="M11" s="127"/>
      <c r="N11" s="127"/>
      <c r="O11" s="304">
        <f>+SUM(C11:N11)</f>
        <v>0</v>
      </c>
      <c r="Q11" s="10"/>
    </row>
    <row r="12" spans="1:17" ht="25" customHeight="1">
      <c r="B12" s="301" t="s">
        <v>238</v>
      </c>
      <c r="C12" s="129"/>
      <c r="D12" s="129"/>
      <c r="E12" s="129"/>
      <c r="F12" s="129"/>
      <c r="G12" s="129"/>
      <c r="H12" s="129"/>
      <c r="I12" s="129"/>
      <c r="J12" s="129"/>
      <c r="K12" s="129"/>
      <c r="L12" s="129"/>
      <c r="M12" s="129"/>
      <c r="N12" s="130"/>
      <c r="O12" s="304">
        <f t="shared" ref="O12:O18" si="0">+SUM(C12:N12)</f>
        <v>0</v>
      </c>
    </row>
    <row r="13" spans="1:17" ht="25" customHeight="1">
      <c r="B13" s="301" t="s">
        <v>239</v>
      </c>
      <c r="C13" s="129"/>
      <c r="D13" s="407"/>
      <c r="E13" s="407"/>
      <c r="F13" s="407"/>
      <c r="G13" s="407"/>
      <c r="H13" s="407"/>
      <c r="I13" s="407"/>
      <c r="J13" s="407"/>
      <c r="K13" s="407"/>
      <c r="L13" s="407"/>
      <c r="M13" s="407"/>
      <c r="N13" s="407"/>
      <c r="O13" s="304">
        <f t="shared" si="0"/>
        <v>0</v>
      </c>
    </row>
    <row r="14" spans="1:17" ht="25" customHeight="1">
      <c r="B14" s="301" t="s">
        <v>240</v>
      </c>
      <c r="C14" s="289"/>
      <c r="D14" s="289"/>
      <c r="E14" s="289"/>
      <c r="F14" s="289"/>
      <c r="G14" s="289"/>
      <c r="H14" s="289"/>
      <c r="I14" s="289"/>
      <c r="J14" s="289"/>
      <c r="K14" s="407"/>
      <c r="L14" s="407"/>
      <c r="M14" s="407"/>
      <c r="N14" s="407"/>
      <c r="O14" s="304">
        <f>+SUM(C14:N14)</f>
        <v>0</v>
      </c>
    </row>
    <row r="15" spans="1:17" ht="25" customHeight="1">
      <c r="B15" s="301" t="s">
        <v>241</v>
      </c>
      <c r="C15" s="289"/>
      <c r="D15" s="289"/>
      <c r="E15" s="289"/>
      <c r="F15" s="289"/>
      <c r="G15" s="289"/>
      <c r="H15" s="289"/>
      <c r="I15" s="289"/>
      <c r="J15" s="289"/>
      <c r="K15" s="129"/>
      <c r="L15" s="129"/>
      <c r="M15" s="129"/>
      <c r="N15" s="130"/>
      <c r="O15" s="304">
        <f t="shared" si="0"/>
        <v>0</v>
      </c>
    </row>
    <row r="16" spans="1:17" ht="25" customHeight="1">
      <c r="B16" s="301" t="s">
        <v>242</v>
      </c>
      <c r="C16" s="289"/>
      <c r="D16" s="289"/>
      <c r="E16" s="289"/>
      <c r="F16" s="289"/>
      <c r="G16" s="289"/>
      <c r="H16" s="289"/>
      <c r="I16" s="289"/>
      <c r="J16" s="289"/>
      <c r="K16" s="289"/>
      <c r="L16" s="289"/>
      <c r="M16" s="289"/>
      <c r="N16" s="290"/>
      <c r="O16" s="304">
        <f>+SUM(C16:N16)</f>
        <v>0</v>
      </c>
    </row>
    <row r="17" spans="2:15" ht="25" customHeight="1">
      <c r="B17" s="301" t="s">
        <v>7</v>
      </c>
      <c r="C17" s="289"/>
      <c r="D17" s="289"/>
      <c r="E17" s="289"/>
      <c r="F17" s="289"/>
      <c r="G17" s="289"/>
      <c r="H17" s="289"/>
      <c r="I17" s="289"/>
      <c r="J17" s="289"/>
      <c r="K17" s="289"/>
      <c r="L17" s="289"/>
      <c r="M17" s="289"/>
      <c r="N17" s="290"/>
      <c r="O17" s="304">
        <f>+SUM(C17:N17)</f>
        <v>0</v>
      </c>
    </row>
    <row r="18" spans="2:15" ht="25" customHeight="1" thickBot="1">
      <c r="B18" s="301" t="s">
        <v>7</v>
      </c>
      <c r="C18" s="131"/>
      <c r="D18" s="131"/>
      <c r="E18" s="131"/>
      <c r="F18" s="131"/>
      <c r="G18" s="131"/>
      <c r="H18" s="131"/>
      <c r="I18" s="131"/>
      <c r="J18" s="131"/>
      <c r="K18" s="131"/>
      <c r="L18" s="131"/>
      <c r="M18" s="131"/>
      <c r="N18" s="132"/>
      <c r="O18" s="304">
        <f t="shared" si="0"/>
        <v>0</v>
      </c>
    </row>
    <row r="19" spans="2:15" ht="25" customHeight="1" thickBot="1">
      <c r="B19" s="452" t="s">
        <v>243</v>
      </c>
      <c r="C19" s="384">
        <f>+SUM(C9:C18)</f>
        <v>450.83603971149739</v>
      </c>
      <c r="D19" s="384">
        <f t="shared" ref="D19:N19" si="1">+SUM(D9:D18)</f>
        <v>450.83603971149739</v>
      </c>
      <c r="E19" s="384">
        <f t="shared" si="1"/>
        <v>450.83603971149739</v>
      </c>
      <c r="F19" s="384">
        <f t="shared" si="1"/>
        <v>450.83603971149739</v>
      </c>
      <c r="G19" s="384">
        <f t="shared" si="1"/>
        <v>450.83603971149739</v>
      </c>
      <c r="H19" s="384">
        <f t="shared" si="1"/>
        <v>450.83603971149739</v>
      </c>
      <c r="I19" s="384">
        <f t="shared" si="1"/>
        <v>450.83603971149739</v>
      </c>
      <c r="J19" s="384">
        <f t="shared" si="1"/>
        <v>450.83603971149739</v>
      </c>
      <c r="K19" s="384">
        <f t="shared" si="1"/>
        <v>450.83603971149739</v>
      </c>
      <c r="L19" s="384">
        <f t="shared" si="1"/>
        <v>450.83603971149739</v>
      </c>
      <c r="M19" s="384">
        <f t="shared" si="1"/>
        <v>450.83603971149739</v>
      </c>
      <c r="N19" s="384">
        <f t="shared" si="1"/>
        <v>450.83603971149739</v>
      </c>
      <c r="O19" s="385">
        <f>+SUM(O9:O18)</f>
        <v>5410.0324765379683</v>
      </c>
    </row>
    <row r="20" spans="2:15" ht="27" customHeight="1" thickTop="1">
      <c r="B20" s="386"/>
      <c r="C20" s="387"/>
      <c r="D20" s="387"/>
      <c r="E20" s="387"/>
      <c r="F20" s="387"/>
      <c r="G20" s="387"/>
      <c r="H20" s="387"/>
      <c r="I20" s="387"/>
      <c r="J20" s="387"/>
      <c r="K20" s="387"/>
      <c r="L20" s="387"/>
      <c r="M20" s="387"/>
      <c r="N20" s="387"/>
      <c r="O20" s="388"/>
    </row>
    <row r="21" spans="2:15" ht="25" customHeight="1" thickBot="1">
      <c r="B21" s="618" t="s">
        <v>246</v>
      </c>
      <c r="C21" s="619"/>
      <c r="D21" s="619"/>
      <c r="E21" s="619"/>
      <c r="F21" s="619"/>
      <c r="G21" s="619"/>
      <c r="H21" s="619"/>
      <c r="I21" s="619"/>
      <c r="J21" s="619"/>
      <c r="K21" s="619"/>
      <c r="L21" s="619"/>
      <c r="M21" s="619"/>
      <c r="N21" s="619"/>
      <c r="O21" s="620"/>
    </row>
    <row r="22" spans="2:15" ht="25" customHeight="1" thickTop="1">
      <c r="B22" s="301" t="s">
        <v>247</v>
      </c>
      <c r="C22" s="301"/>
      <c r="D22" s="407"/>
      <c r="E22" s="407"/>
      <c r="F22" s="407"/>
      <c r="G22" s="407"/>
      <c r="H22" s="407"/>
      <c r="I22" s="407"/>
      <c r="J22" s="407"/>
      <c r="K22" s="407"/>
      <c r="L22" s="407"/>
      <c r="M22" s="407"/>
      <c r="N22" s="407">
        <v>50</v>
      </c>
      <c r="O22" s="305">
        <f>+SUM(C22:N22)</f>
        <v>50</v>
      </c>
    </row>
    <row r="23" spans="2:15" ht="25" customHeight="1">
      <c r="B23" s="301" t="s">
        <v>250</v>
      </c>
      <c r="C23" s="301"/>
      <c r="D23" s="407"/>
      <c r="E23" s="407"/>
      <c r="F23" s="407"/>
      <c r="G23" s="407"/>
      <c r="H23" s="407"/>
      <c r="I23" s="407"/>
      <c r="J23" s="407"/>
      <c r="K23" s="407"/>
      <c r="L23" s="407"/>
      <c r="M23" s="407"/>
      <c r="N23" s="407"/>
      <c r="O23" s="305">
        <f t="shared" ref="O23:O38" si="2">+SUM(C23:N23)</f>
        <v>0</v>
      </c>
    </row>
    <row r="24" spans="2:15" ht="25" customHeight="1">
      <c r="B24" s="301" t="s">
        <v>249</v>
      </c>
      <c r="C24" s="301"/>
      <c r="D24" s="407"/>
      <c r="E24" s="407"/>
      <c r="F24" s="407"/>
      <c r="G24" s="407"/>
      <c r="H24" s="407"/>
      <c r="I24" s="407"/>
      <c r="J24" s="407"/>
      <c r="K24" s="407"/>
      <c r="L24" s="407"/>
      <c r="M24" s="407"/>
      <c r="N24" s="407"/>
      <c r="O24" s="305">
        <f t="shared" si="2"/>
        <v>0</v>
      </c>
    </row>
    <row r="25" spans="2:15" ht="25" customHeight="1">
      <c r="B25" s="301" t="s">
        <v>248</v>
      </c>
      <c r="C25" s="301"/>
      <c r="D25" s="407"/>
      <c r="E25" s="407"/>
      <c r="F25" s="407"/>
      <c r="G25" s="407"/>
      <c r="H25" s="407"/>
      <c r="I25" s="407"/>
      <c r="J25" s="407"/>
      <c r="K25" s="407"/>
      <c r="L25" s="407"/>
      <c r="M25" s="407"/>
      <c r="N25" s="129"/>
      <c r="O25" s="305">
        <f t="shared" si="2"/>
        <v>0</v>
      </c>
    </row>
    <row r="26" spans="2:15" ht="25" customHeight="1">
      <c r="B26" s="301" t="s">
        <v>251</v>
      </c>
      <c r="C26" s="301"/>
      <c r="D26" s="407"/>
      <c r="E26" s="407"/>
      <c r="F26" s="407"/>
      <c r="G26" s="407"/>
      <c r="H26" s="407"/>
      <c r="I26" s="407"/>
      <c r="J26" s="407"/>
      <c r="K26" s="407"/>
      <c r="L26" s="407"/>
      <c r="M26" s="407"/>
      <c r="N26" s="407"/>
      <c r="O26" s="305">
        <f t="shared" si="2"/>
        <v>0</v>
      </c>
    </row>
    <row r="27" spans="2:15" ht="25" customHeight="1">
      <c r="B27" s="301" t="s">
        <v>252</v>
      </c>
      <c r="C27" s="301"/>
      <c r="D27" s="407"/>
      <c r="E27" s="407"/>
      <c r="F27" s="407"/>
      <c r="G27" s="407"/>
      <c r="H27" s="407"/>
      <c r="I27" s="407"/>
      <c r="J27" s="407"/>
      <c r="K27" s="407"/>
      <c r="L27" s="407"/>
      <c r="M27" s="407"/>
      <c r="N27" s="407"/>
      <c r="O27" s="305">
        <f t="shared" si="2"/>
        <v>0</v>
      </c>
    </row>
    <row r="28" spans="2:15" ht="27" customHeight="1">
      <c r="B28" s="453" t="s">
        <v>253</v>
      </c>
      <c r="C28" s="407"/>
      <c r="D28" s="407"/>
      <c r="E28" s="407"/>
      <c r="F28" s="407"/>
      <c r="G28" s="407"/>
      <c r="H28" s="407"/>
      <c r="I28" s="407"/>
      <c r="J28" s="407"/>
      <c r="K28" s="407"/>
      <c r="L28" s="407"/>
      <c r="M28" s="407"/>
      <c r="N28" s="407"/>
      <c r="O28" s="305"/>
    </row>
    <row r="29" spans="2:15" ht="27" customHeight="1">
      <c r="B29" s="301" t="s">
        <v>254</v>
      </c>
      <c r="C29" s="407"/>
      <c r="D29" s="407"/>
      <c r="E29" s="407"/>
      <c r="F29" s="407"/>
      <c r="G29" s="407"/>
      <c r="H29" s="407"/>
      <c r="I29" s="407"/>
      <c r="J29" s="407"/>
      <c r="K29" s="407"/>
      <c r="L29" s="407"/>
      <c r="M29" s="407"/>
      <c r="N29" s="407"/>
      <c r="O29" s="305"/>
    </row>
    <row r="30" spans="2:15" ht="27" customHeight="1">
      <c r="B30" s="301" t="s">
        <v>255</v>
      </c>
      <c r="C30" s="407"/>
      <c r="D30" s="407"/>
      <c r="E30" s="407"/>
      <c r="F30" s="407"/>
      <c r="G30" s="407"/>
      <c r="H30" s="407"/>
      <c r="I30" s="407"/>
      <c r="J30" s="407"/>
      <c r="K30" s="407"/>
      <c r="L30" s="407"/>
      <c r="M30" s="407"/>
      <c r="N30" s="407"/>
      <c r="O30" s="305"/>
    </row>
    <row r="31" spans="2:15" ht="27" customHeight="1">
      <c r="B31" s="453" t="s">
        <v>258</v>
      </c>
      <c r="C31" s="407"/>
      <c r="D31" s="407"/>
      <c r="E31" s="407"/>
      <c r="F31" s="407"/>
      <c r="G31" s="407"/>
      <c r="H31" s="407"/>
      <c r="I31" s="407"/>
      <c r="J31" s="407"/>
      <c r="K31" s="407"/>
      <c r="L31" s="407"/>
      <c r="M31" s="407"/>
      <c r="N31" s="407"/>
      <c r="O31" s="305"/>
    </row>
    <row r="32" spans="2:15" ht="27" customHeight="1">
      <c r="B32" s="453" t="s">
        <v>259</v>
      </c>
      <c r="C32" s="407"/>
      <c r="D32" s="407"/>
      <c r="E32" s="407"/>
      <c r="F32" s="407"/>
      <c r="G32" s="407"/>
      <c r="H32" s="407"/>
      <c r="I32" s="407"/>
      <c r="J32" s="407"/>
      <c r="K32" s="407"/>
      <c r="L32" s="407"/>
      <c r="M32" s="407"/>
      <c r="N32" s="407"/>
      <c r="O32" s="305"/>
    </row>
    <row r="33" spans="2:15" ht="27" customHeight="1">
      <c r="B33" s="453" t="s">
        <v>257</v>
      </c>
      <c r="C33" s="407"/>
      <c r="D33" s="407"/>
      <c r="E33" s="407"/>
      <c r="F33" s="407"/>
      <c r="G33" s="407"/>
      <c r="H33" s="407"/>
      <c r="I33" s="407"/>
      <c r="J33" s="407"/>
      <c r="K33" s="407"/>
      <c r="L33" s="407"/>
      <c r="M33" s="407"/>
      <c r="N33" s="407"/>
      <c r="O33" s="305"/>
    </row>
    <row r="34" spans="2:15" ht="27" customHeight="1">
      <c r="B34" s="391" t="s">
        <v>261</v>
      </c>
      <c r="C34" s="407"/>
      <c r="D34" s="407"/>
      <c r="E34" s="407"/>
      <c r="F34" s="407"/>
      <c r="G34" s="407"/>
      <c r="H34" s="407"/>
      <c r="I34" s="407"/>
      <c r="J34" s="407"/>
      <c r="K34" s="407"/>
      <c r="L34" s="407"/>
      <c r="M34" s="407"/>
      <c r="N34" s="407"/>
      <c r="O34" s="305"/>
    </row>
    <row r="35" spans="2:15" ht="27" customHeight="1">
      <c r="B35" s="453" t="s">
        <v>260</v>
      </c>
      <c r="C35" s="407"/>
      <c r="D35" s="407"/>
      <c r="E35" s="407"/>
      <c r="F35" s="407"/>
      <c r="G35" s="407"/>
      <c r="H35" s="407"/>
      <c r="I35" s="407"/>
      <c r="J35" s="407"/>
      <c r="K35" s="407"/>
      <c r="L35" s="407"/>
      <c r="M35" s="407"/>
      <c r="N35" s="407"/>
      <c r="O35" s="305"/>
    </row>
    <row r="36" spans="2:15" ht="27" customHeight="1">
      <c r="B36" s="453" t="s">
        <v>262</v>
      </c>
      <c r="C36" s="407"/>
      <c r="D36" s="407"/>
      <c r="E36" s="407"/>
      <c r="F36" s="407"/>
      <c r="G36" s="407"/>
      <c r="H36" s="407"/>
      <c r="I36" s="407"/>
      <c r="J36" s="407"/>
      <c r="K36" s="407"/>
      <c r="L36" s="407"/>
      <c r="M36" s="407"/>
      <c r="N36" s="407"/>
      <c r="O36" s="305"/>
    </row>
    <row r="37" spans="2:15" ht="27" customHeight="1">
      <c r="B37" s="301" t="s">
        <v>7</v>
      </c>
      <c r="C37" s="407"/>
      <c r="D37" s="407"/>
      <c r="E37" s="407"/>
      <c r="F37" s="407"/>
      <c r="G37" s="407"/>
      <c r="H37" s="407"/>
      <c r="I37" s="407"/>
      <c r="J37" s="407"/>
      <c r="K37" s="407"/>
      <c r="L37" s="407"/>
      <c r="M37" s="407"/>
      <c r="N37" s="407"/>
      <c r="O37" s="305">
        <f t="shared" si="2"/>
        <v>0</v>
      </c>
    </row>
    <row r="38" spans="2:15" ht="27" customHeight="1" thickBot="1">
      <c r="B38" s="301" t="s">
        <v>7</v>
      </c>
      <c r="C38" s="407"/>
      <c r="D38" s="407"/>
      <c r="E38" s="407"/>
      <c r="F38" s="407"/>
      <c r="G38" s="407"/>
      <c r="H38" s="407"/>
      <c r="I38" s="407"/>
      <c r="J38" s="407"/>
      <c r="K38" s="407"/>
      <c r="L38" s="407"/>
      <c r="M38" s="407"/>
      <c r="N38" s="407"/>
      <c r="O38" s="305">
        <f t="shared" si="2"/>
        <v>0</v>
      </c>
    </row>
    <row r="39" spans="2:15" ht="22.5" customHeight="1">
      <c r="B39" s="383" t="s">
        <v>263</v>
      </c>
      <c r="C39" s="384">
        <f t="shared" ref="C39:O39" si="3">+SUM(C22:C38)</f>
        <v>0</v>
      </c>
      <c r="D39" s="384">
        <f t="shared" si="3"/>
        <v>0</v>
      </c>
      <c r="E39" s="384">
        <f t="shared" si="3"/>
        <v>0</v>
      </c>
      <c r="F39" s="384">
        <f t="shared" si="3"/>
        <v>0</v>
      </c>
      <c r="G39" s="384">
        <f t="shared" si="3"/>
        <v>0</v>
      </c>
      <c r="H39" s="384">
        <f t="shared" si="3"/>
        <v>0</v>
      </c>
      <c r="I39" s="384">
        <f t="shared" si="3"/>
        <v>0</v>
      </c>
      <c r="J39" s="384">
        <f t="shared" si="3"/>
        <v>0</v>
      </c>
      <c r="K39" s="384">
        <f t="shared" si="3"/>
        <v>0</v>
      </c>
      <c r="L39" s="384">
        <f t="shared" si="3"/>
        <v>0</v>
      </c>
      <c r="M39" s="384">
        <f t="shared" si="3"/>
        <v>0</v>
      </c>
      <c r="N39" s="384">
        <f t="shared" si="3"/>
        <v>50</v>
      </c>
      <c r="O39" s="385">
        <f t="shared" si="3"/>
        <v>50</v>
      </c>
    </row>
  </sheetData>
  <sheetProtection algorithmName="SHA-512" hashValue="oZnjARd2wariJbStVyIuBJcE+MRh9V36zvKYDq0sMQmtANRrl3NyVHzLmXnF94ssRavK9bMy0hcwE+2hHGTM5w==" saltValue="i3fYpjFJBtJ1eHR01C73Cg=="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7:C33"/>
  <sheetViews>
    <sheetView workbookViewId="0">
      <selection activeCell="B21" sqref="B21"/>
    </sheetView>
  </sheetViews>
  <sheetFormatPr baseColWidth="10" defaultColWidth="8.7265625" defaultRowHeight="14.5"/>
  <cols>
    <col min="1" max="1" width="20.7265625" customWidth="1"/>
    <col min="2" max="2" width="30.81640625" customWidth="1"/>
  </cols>
  <sheetData>
    <row r="7" spans="1:3">
      <c r="A7" t="s">
        <v>32</v>
      </c>
      <c r="B7" t="str">
        <f>'6 Costos fijos y variables'!B9</f>
        <v>Costos por financiación</v>
      </c>
      <c r="C7" s="414">
        <f>'6 Costos fijos y variables'!O9</f>
        <v>2632.2546987601909</v>
      </c>
    </row>
    <row r="8" spans="1:3">
      <c r="B8" t="str">
        <f>'6 Costos fijos y variables'!B10</f>
        <v>Costos por depreciación</v>
      </c>
      <c r="C8" s="414">
        <f>'6 Costos fijos y variables'!O10</f>
        <v>2777.7777777777774</v>
      </c>
    </row>
    <row r="9" spans="1:3">
      <c r="B9" t="str">
        <f>'6 Costos fijos y variables'!B11</f>
        <v xml:space="preserve">Cuotas de afiliación </v>
      </c>
      <c r="C9" s="414">
        <f>'6 Costos fijos y variables'!O11</f>
        <v>0</v>
      </c>
    </row>
    <row r="10" spans="1:3">
      <c r="B10" t="str">
        <f>'6 Costos fijos y variables'!B12</f>
        <v>Costos de seguros</v>
      </c>
      <c r="C10" s="414">
        <f>'6 Costos fijos y variables'!O12</f>
        <v>0</v>
      </c>
    </row>
    <row r="11" spans="1:3">
      <c r="B11" t="str">
        <f>'6 Costos fijos y variables'!B13</f>
        <v>Impuesto rústico</v>
      </c>
      <c r="C11" s="414">
        <f>'6 Costos fijos y variables'!O13</f>
        <v>0</v>
      </c>
    </row>
    <row r="12" spans="1:3">
      <c r="B12" t="str">
        <f>'6 Costos fijos y variables'!B14</f>
        <v>Contribución al fondo social</v>
      </c>
      <c r="C12" s="414">
        <f>'6 Costos fijos y variables'!O14</f>
        <v>0</v>
      </c>
    </row>
    <row r="13" spans="1:3">
      <c r="B13" t="str">
        <f>'6 Costos fijos y variables'!B15</f>
        <v>Tasas de arrendamiento de equipamiento</v>
      </c>
      <c r="C13" s="414">
        <f>'6 Costos fijos y variables'!O15</f>
        <v>0</v>
      </c>
    </row>
    <row r="14" spans="1:3">
      <c r="B14" t="str">
        <f>'6 Costos fijos y variables'!B16</f>
        <v>Costos de arrendamiento de tierras</v>
      </c>
      <c r="C14" s="414">
        <f>'6 Costos fijos y variables'!O16</f>
        <v>0</v>
      </c>
    </row>
    <row r="15" spans="1:3">
      <c r="B15" t="str">
        <f>'6 Costos fijos y variables'!B17</f>
        <v>-</v>
      </c>
      <c r="C15" s="414">
        <f>'6 Costos fijos y variables'!O17</f>
        <v>0</v>
      </c>
    </row>
    <row r="16" spans="1:3">
      <c r="B16" t="str">
        <f>'6 Costos fijos y variables'!B18</f>
        <v>-</v>
      </c>
      <c r="C16" s="414">
        <f>'6 Costos fijos y variables'!O18</f>
        <v>0</v>
      </c>
    </row>
    <row r="17" spans="1:3">
      <c r="A17" t="str">
        <f>'6 Costos fijos y variables'!B21</f>
        <v>COSTOS VARIABLES</v>
      </c>
      <c r="B17" t="str">
        <f>'6 Costos fijos y variables'!B22</f>
        <v xml:space="preserve">Combustible y lubricantes en general </v>
      </c>
      <c r="C17" s="414">
        <f>'6 Costos fijos y variables'!O22</f>
        <v>50</v>
      </c>
    </row>
    <row r="18" spans="1:3">
      <c r="B18" t="str">
        <f>'6 Costos fijos y variables'!B23</f>
        <v>Suministro de agua</v>
      </c>
      <c r="C18" s="414">
        <f>'6 Costos fijos y variables'!O23</f>
        <v>0</v>
      </c>
    </row>
    <row r="19" spans="1:3">
      <c r="B19" t="str">
        <f>'6 Costos fijos y variables'!B24</f>
        <v>Suministro de electricidad</v>
      </c>
      <c r="C19" s="414">
        <f>'6 Costos fijos y variables'!O24</f>
        <v>0</v>
      </c>
    </row>
    <row r="20" spans="1:3">
      <c r="B20" t="str">
        <f>'6 Costos fijos y variables'!B25</f>
        <v xml:space="preserve">Tasas de transporte regulares </v>
      </c>
      <c r="C20" s="414">
        <f>'6 Costos fijos y variables'!O25</f>
        <v>0</v>
      </c>
    </row>
    <row r="21" spans="1:3">
      <c r="B21" t="str">
        <f>'6 Costos fijos y variables'!B26</f>
        <v>Salario del personal permanente</v>
      </c>
      <c r="C21" s="414">
        <f>'6 Costos fijos y variables'!O26</f>
        <v>0</v>
      </c>
    </row>
    <row r="22" spans="1:3">
      <c r="B22" t="str">
        <f>'6 Costos fijos y variables'!B27</f>
        <v>Salario del personal temporal</v>
      </c>
      <c r="C22" s="414">
        <f>'6 Costos fijos y variables'!O27</f>
        <v>0</v>
      </c>
    </row>
    <row r="23" spans="1:3">
      <c r="B23" t="str">
        <f>'6 Costos fijos y variables'!B28</f>
        <v>Semillas</v>
      </c>
      <c r="C23" s="414">
        <f>'6 Costos fijos y variables'!O28</f>
        <v>0</v>
      </c>
    </row>
    <row r="24" spans="1:3">
      <c r="B24" t="str">
        <f>'6 Costos fijos y variables'!B29</f>
        <v>Estiércol y fertilizante</v>
      </c>
      <c r="C24" s="414">
        <f>'6 Costos fijos y variables'!O29</f>
        <v>0</v>
      </c>
    </row>
    <row r="25" spans="1:3">
      <c r="B25" t="str">
        <f>'6 Costos fijos y variables'!B30</f>
        <v>Protección de plantas</v>
      </c>
      <c r="C25" s="414">
        <f>'6 Costos fijos y variables'!O30</f>
        <v>0</v>
      </c>
    </row>
    <row r="26" spans="1:3">
      <c r="B26" t="str">
        <f>'6 Costos fijos y variables'!B31</f>
        <v>Forraje</v>
      </c>
      <c r="C26" s="414">
        <f>'6 Costos fijos y variables'!O31</f>
        <v>0</v>
      </c>
    </row>
    <row r="27" spans="1:3">
      <c r="B27" t="str">
        <f>'6 Costos fijos y variables'!B32</f>
        <v>Servicios veterinarios</v>
      </c>
      <c r="C27" s="414">
        <f>'6 Costos fijos y variables'!O32</f>
        <v>0</v>
      </c>
    </row>
    <row r="28" spans="1:3">
      <c r="B28" t="str">
        <f>'6 Costos fijos y variables'!B33</f>
        <v>Tracción y mecanización</v>
      </c>
      <c r="C28" s="414">
        <f>'6 Costos fijos y variables'!O33</f>
        <v>0</v>
      </c>
    </row>
    <row r="29" spans="1:3">
      <c r="B29" t="str">
        <f>'6 Costos fijos y variables'!B34</f>
        <v>Maquinaria (mantenimiento y arreglos)</v>
      </c>
      <c r="C29" s="414">
        <f>'6 Costos fijos y variables'!O34</f>
        <v>0</v>
      </c>
    </row>
    <row r="30" spans="1:3">
      <c r="B30" t="str">
        <f>'6 Costos fijos y variables'!B35</f>
        <v>Infraestructura (mantenimiento y arreglos)</v>
      </c>
      <c r="C30" s="414">
        <f>'6 Costos fijos y variables'!O35</f>
        <v>0</v>
      </c>
    </row>
    <row r="31" spans="1:3">
      <c r="B31" t="str">
        <f>'6 Costos fijos y variables'!B36</f>
        <v>Riego (mantenimiento y arreglos)</v>
      </c>
      <c r="C31" s="414">
        <f>'6 Costos fijos y variables'!O36</f>
        <v>0</v>
      </c>
    </row>
    <row r="32" spans="1:3">
      <c r="B32" t="str">
        <f>'6 Costos fijos y variables'!B37</f>
        <v>-</v>
      </c>
      <c r="C32" s="414">
        <f>'6 Costos fijos y variables'!O37</f>
        <v>0</v>
      </c>
    </row>
    <row r="33" spans="2:3">
      <c r="B33" t="str">
        <f>'6 Costos fijos y variables'!B38</f>
        <v>-</v>
      </c>
      <c r="C33" s="414">
        <f>'6 Costos fijos y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LÉEME</vt:lpstr>
      <vt:lpstr>List of dropdown</vt:lpstr>
      <vt:lpstr>1 Información general</vt:lpstr>
      <vt:lpstr>2 Equipamiento y activos</vt:lpstr>
      <vt:lpstr>3 Ingresos cultivo y ganado</vt:lpstr>
      <vt:lpstr>4 Otros ingresos</vt:lpstr>
      <vt:lpstr>5 Financiación</vt:lpstr>
      <vt:lpstr>6 Costos fijos y variables</vt:lpstr>
      <vt:lpstr>Graph table</vt:lpstr>
      <vt:lpstr>7 Declaración de ingresos</vt:lpstr>
      <vt:lpstr>Hoja de cálculo de precios </vt:lpstr>
      <vt:lpstr>Verificación rápida</vt:lpstr>
      <vt:lpstr>Hoja de traducción</vt:lpstr>
      <vt:lpstr>'1 Información general'!Druckbereich</vt:lpstr>
      <vt:lpstr>'3 Ingresos cultivo y ganado'!Druckbereich</vt:lpstr>
      <vt:lpstr>'6 Costos fijos y variables'!Druckbereich</vt:lpstr>
      <vt:lpstr>'7 Declaración de ingresos'!Druckbereich</vt:lpstr>
      <vt:lpstr>LÉEME!Druckbereich</vt:lpstr>
      <vt:lpstr>'Verificación rápida'!Druckbereich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2019-02-14T13:46:37Z</dcterms:modified>
</cp:coreProperties>
</file>